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225" windowHeight="124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<sst xmlns="http://schemas.openxmlformats.org/spreadsheetml/2006/main" count="36" uniqueCount="27">
  <si>
    <t>ProdProf</t>
  </si>
  <si>
    <t>Base</t>
  </si>
  <si>
    <t>Reserves</t>
  </si>
  <si>
    <t>FromDates</t>
  </si>
  <si>
    <t>AnnualRates</t>
  </si>
  <si>
    <t>DeclinePoint</t>
  </si>
  <si>
    <t>AbandonRate</t>
  </si>
  <si>
    <t>DeclineParam</t>
  </si>
  <si>
    <t>Decline Point (for Info)</t>
  </si>
  <si>
    <t>DayCount</t>
  </si>
  <si>
    <t>Omitted</t>
  </si>
  <si>
    <t>Periods</t>
  </si>
  <si>
    <t>Given a Decline Rate instead</t>
  </si>
  <si>
    <t>Of A Reserves Figure</t>
  </si>
  <si>
    <t>As an Accruals Function:</t>
  </si>
  <si>
    <t>CrossCheck</t>
  </si>
  <si>
    <t>Function</t>
  </si>
  <si>
    <t>FStep</t>
  </si>
  <si>
    <t>Decline</t>
  </si>
  <si>
    <t>Exponential</t>
  </si>
  <si>
    <t>Harmonic</t>
  </si>
  <si>
    <t>For Info</t>
  </si>
  <si>
    <t>Decline Rate</t>
  </si>
  <si>
    <t>For Info:</t>
  </si>
  <si>
    <t>Abandonment</t>
  </si>
  <si>
    <t>Date</t>
  </si>
  <si>
    <t xml:space="preserve">   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</si>
</sst>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\ #,##0\ &quot;mm bbl&quot;_);\(#,##0\ &quot;mm bbl&quot;\);"/>
    <numFmt numFmtId="166" formatCode="_(mmm\ yy_);;"/>
    <numFmt numFmtId="167" formatCode="_(\ ###00\ &quot;mb/yr&quot;_);\(###00\ &quot;mb/yr&quot;\);"/>
    <numFmt numFmtId="168" formatCode="_(\ 0.00%\ _);\(0.00%\ \);"/>
    <numFmt numFmtId="169" formatCode="_(\ #,##0.0\ &quot;mb/yr&quot;_);\(#,##0.0\ &quot;mb/yr&quot;\);"/>
    <numFmt numFmtId="170" formatCode="_(\ ###0_);\(###0\);"/>
    <numFmt numFmtId="171" formatCode="_(d\ mmm\ yy_);;"/>
    <numFmt numFmtId="172" formatCode="_(\ ###0.0000_);\(###0.0000\);"/>
    <numFmt numFmtId="173" formatCode="_(\ #,##0.0\ &quot;mb&quot;_);\(#,##0.0\ &quot;mb&quot;\);"/>
    <numFmt numFmtId="174" formatCode="_(\ ###0.00_);\(###0.00\);"/>
  </numFmts>
  <fonts count="7">
    <font>
      <sz val="11"/>
      <name val="Times New Roman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sz val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171" fontId="1" fillId="3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2" fontId="1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9" fontId="1" fillId="4" borderId="3" xfId="0" applyNumberFormat="1" applyFont="1" applyFill="1" applyBorder="1" applyAlignment="1">
      <alignment horizontal="center"/>
    </xf>
    <xf numFmtId="173" fontId="1" fillId="3" borderId="3" xfId="0" applyNumberFormat="1" applyFont="1" applyFill="1" applyBorder="1" applyAlignment="1">
      <alignment horizontal="center"/>
    </xf>
    <xf numFmtId="173" fontId="1" fillId="0" borderId="8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74" fontId="1" fillId="4" borderId="3" xfId="0" applyNumberFormat="1" applyFont="1" applyFill="1" applyBorder="1" applyAlignment="1">
      <alignment horizontal="center"/>
    </xf>
    <xf numFmtId="171" fontId="1" fillId="4" borderId="3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40</xdr:row>
      <xdr:rowOff>57150</xdr:rowOff>
    </xdr:from>
    <xdr:to>
      <xdr:col>10</xdr:col>
      <xdr:colOff>457200</xdr:colOff>
      <xdr:row>40</xdr:row>
      <xdr:rowOff>57150</xdr:rowOff>
    </xdr:to>
    <xdr:sp>
      <xdr:nvSpPr>
        <xdr:cNvPr id="1" name="Line 2"/>
        <xdr:cNvSpPr>
          <a:spLocks/>
        </xdr:cNvSpPr>
      </xdr:nvSpPr>
      <xdr:spPr>
        <a:xfrm flipH="1">
          <a:off x="7153275" y="5514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133350</xdr:rowOff>
    </xdr:from>
    <xdr:to>
      <xdr:col>1</xdr:col>
      <xdr:colOff>133350</xdr:colOff>
      <xdr:row>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3:P45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3.28125" style="4" bestFit="1" customWidth="1"/>
    <col min="6" max="6" width="10.57421875" style="4" bestFit="1" customWidth="1"/>
    <col min="7" max="7" width="13.421875" style="4" bestFit="1" customWidth="1"/>
    <col min="8" max="8" width="13.57421875" style="4" customWidth="1"/>
    <col min="9" max="9" width="12.7109375" style="4" bestFit="1" customWidth="1"/>
    <col min="10" max="10" width="12.8515625" style="4" customWidth="1"/>
    <col min="11" max="11" width="9.7109375" style="4" bestFit="1" customWidth="1"/>
    <col min="12" max="12" width="10.421875" style="4" customWidth="1"/>
    <col min="13" max="13" width="9.140625" style="4" customWidth="1"/>
    <col min="14" max="14" width="12.7109375" style="4" bestFit="1" customWidth="1"/>
    <col min="15" max="16384" width="9.140625" style="4" customWidth="1"/>
  </cols>
  <sheetData>
    <row r="3" spans="1:16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0.5">
      <c r="A5" s="1"/>
      <c r="B5" s="1"/>
      <c r="C5" s="5"/>
      <c r="D5" s="3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>
      <c r="A6" s="1"/>
      <c r="B6" s="1"/>
      <c r="C6" s="1" t="s">
        <v>1</v>
      </c>
      <c r="D6" s="7"/>
      <c r="E6" s="8">
        <v>12</v>
      </c>
      <c r="F6" s="9"/>
      <c r="G6" s="10"/>
      <c r="H6" s="1"/>
      <c r="I6" s="1"/>
      <c r="J6" s="1"/>
      <c r="K6" s="1"/>
      <c r="L6" s="1"/>
      <c r="M6" s="1"/>
      <c r="N6" s="1"/>
      <c r="O6" s="1"/>
      <c r="P6" s="1"/>
    </row>
    <row r="7" spans="1:16" ht="10.5">
      <c r="A7" s="1"/>
      <c r="B7" s="1"/>
      <c r="C7" s="1" t="s">
        <v>2</v>
      </c>
      <c r="D7" s="7"/>
      <c r="E7" s="11">
        <v>100</v>
      </c>
      <c r="F7" s="12"/>
      <c r="G7" s="13"/>
      <c r="H7" s="1"/>
      <c r="I7" s="1"/>
      <c r="J7" s="1"/>
      <c r="K7" s="1"/>
      <c r="L7" s="1"/>
      <c r="M7" s="1"/>
      <c r="N7" s="1"/>
      <c r="O7" s="1"/>
      <c r="P7" s="1"/>
    </row>
    <row r="8" spans="1:16" ht="10.5">
      <c r="A8" s="1"/>
      <c r="B8" s="1"/>
      <c r="C8" s="1" t="s">
        <v>3</v>
      </c>
      <c r="D8" s="7"/>
      <c r="E8" s="14">
        <v>37026</v>
      </c>
      <c r="F8" s="14">
        <f>_XLL.DPY(E8,1)</f>
        <v>37391</v>
      </c>
      <c r="G8" s="14">
        <f>_XLL.DPY(F8,1)</f>
        <v>37756</v>
      </c>
      <c r="H8" s="15"/>
      <c r="I8" s="1"/>
      <c r="J8" s="1"/>
      <c r="K8" s="1"/>
      <c r="L8" s="1"/>
      <c r="M8" s="1"/>
      <c r="N8" s="1"/>
      <c r="O8" s="1"/>
      <c r="P8" s="1"/>
    </row>
    <row r="9" spans="1:16" ht="10.5">
      <c r="A9" s="1"/>
      <c r="B9" s="1"/>
      <c r="C9" s="1" t="s">
        <v>4</v>
      </c>
      <c r="D9" s="7"/>
      <c r="E9" s="16">
        <v>2</v>
      </c>
      <c r="F9" s="16">
        <v>5</v>
      </c>
      <c r="G9" s="16">
        <v>10</v>
      </c>
      <c r="H9" s="15"/>
      <c r="I9" s="1"/>
      <c r="J9" s="1"/>
      <c r="K9" s="1"/>
      <c r="L9" s="1"/>
      <c r="M9" s="1"/>
      <c r="N9" s="1"/>
      <c r="O9" s="1"/>
      <c r="P9" s="1"/>
    </row>
    <row r="10" spans="1:16" ht="10.5">
      <c r="A10" s="1"/>
      <c r="B10" s="1"/>
      <c r="C10" s="1" t="s">
        <v>5</v>
      </c>
      <c r="D10" s="7"/>
      <c r="E10" s="17">
        <v>0.5</v>
      </c>
      <c r="F10" s="18"/>
      <c r="G10" s="19"/>
      <c r="H10" s="1"/>
      <c r="I10" s="1"/>
      <c r="J10" s="1"/>
      <c r="K10" s="1"/>
      <c r="L10" s="1"/>
      <c r="M10" s="1"/>
      <c r="N10" s="1"/>
      <c r="O10" s="1"/>
      <c r="P10" s="1"/>
    </row>
    <row r="11" spans="1:16" ht="10.5">
      <c r="A11" s="1"/>
      <c r="B11" s="1"/>
      <c r="C11" s="1" t="s">
        <v>6</v>
      </c>
      <c r="D11" s="7"/>
      <c r="E11" s="20">
        <v>2</v>
      </c>
      <c r="F11" s="9"/>
      <c r="G11" s="13"/>
      <c r="H11" s="1"/>
      <c r="I11" s="1"/>
      <c r="J11" s="1"/>
      <c r="K11" s="6"/>
      <c r="L11" s="1"/>
      <c r="M11" s="1"/>
      <c r="N11" s="1"/>
      <c r="O11" s="1"/>
      <c r="P11" s="1"/>
    </row>
    <row r="12" spans="1:16" ht="10.5">
      <c r="A12" s="1"/>
      <c r="B12" s="1"/>
      <c r="C12" s="1" t="s">
        <v>7</v>
      </c>
      <c r="D12" s="7"/>
      <c r="E12" s="16">
        <v>0</v>
      </c>
      <c r="F12" s="21"/>
      <c r="G12" s="22">
        <v>1</v>
      </c>
      <c r="H12" s="15"/>
      <c r="I12" s="1" t="s">
        <v>8</v>
      </c>
      <c r="J12" s="7"/>
      <c r="K12" s="23">
        <f>_XLL.STARTDECLINE(E7,E8:G8,E9:G9,E10)</f>
        <v>39328</v>
      </c>
      <c r="L12" s="15"/>
      <c r="M12" s="1"/>
      <c r="N12" s="1"/>
      <c r="O12" s="1"/>
      <c r="P12" s="1"/>
    </row>
    <row r="13" spans="1:16" ht="10.5">
      <c r="A13" s="1"/>
      <c r="B13" s="1"/>
      <c r="C13" s="1" t="s">
        <v>9</v>
      </c>
      <c r="D13" s="7"/>
      <c r="E13" s="24" t="s">
        <v>10</v>
      </c>
      <c r="F13" s="21"/>
      <c r="G13" s="24">
        <v>5</v>
      </c>
      <c r="H13" s="15"/>
      <c r="I13" s="1"/>
      <c r="J13" s="1"/>
      <c r="K13" s="25"/>
      <c r="L13" s="1"/>
      <c r="M13" s="1"/>
      <c r="N13" s="1"/>
      <c r="O13" s="1"/>
      <c r="P13" s="1"/>
    </row>
    <row r="14" spans="1:16" ht="10.5">
      <c r="A14" s="1"/>
      <c r="B14" s="1"/>
      <c r="C14" s="1" t="s">
        <v>11</v>
      </c>
      <c r="D14" s="7"/>
      <c r="E14" s="24" t="s">
        <v>10</v>
      </c>
      <c r="F14" s="21"/>
      <c r="G14" s="24">
        <v>4</v>
      </c>
      <c r="H14" s="15"/>
      <c r="I14" s="1"/>
      <c r="J14" s="1"/>
      <c r="K14" s="1"/>
      <c r="L14" s="1"/>
      <c r="M14" s="1"/>
      <c r="N14" s="26" t="s">
        <v>12</v>
      </c>
      <c r="O14" s="1"/>
      <c r="P14" s="1"/>
    </row>
    <row r="15" spans="1:16" ht="10.5">
      <c r="A15" s="1"/>
      <c r="B15" s="1"/>
      <c r="C15" s="1"/>
      <c r="D15" s="1"/>
      <c r="E15" s="25"/>
      <c r="F15" s="10"/>
      <c r="G15" s="19"/>
      <c r="H15" s="1"/>
      <c r="I15" s="1"/>
      <c r="J15" s="1"/>
      <c r="K15" s="1"/>
      <c r="L15" s="1"/>
      <c r="M15" s="1"/>
      <c r="N15" s="27" t="s">
        <v>13</v>
      </c>
      <c r="O15" s="1"/>
      <c r="P15" s="1"/>
    </row>
    <row r="16" spans="1:16" ht="10.5">
      <c r="A16" s="1"/>
      <c r="B16" s="1"/>
      <c r="C16" s="1"/>
      <c r="D16" s="1"/>
      <c r="E16" s="1"/>
      <c r="F16" s="10"/>
      <c r="G16" s="10"/>
      <c r="H16" s="1"/>
      <c r="I16" s="1"/>
      <c r="J16" s="1"/>
      <c r="K16" s="1"/>
      <c r="L16" s="1"/>
      <c r="M16" s="7"/>
      <c r="N16" s="28">
        <f>-L24</f>
        <v>-0.3218875824868201</v>
      </c>
      <c r="O16" s="15"/>
      <c r="P16" s="1"/>
    </row>
    <row r="17" spans="1:16" ht="11.25">
      <c r="A17" s="1"/>
      <c r="B17" s="1"/>
      <c r="C17" s="29" t="s">
        <v>14</v>
      </c>
      <c r="D17" s="6"/>
      <c r="E17" s="6"/>
      <c r="F17" s="13"/>
      <c r="G17" s="13"/>
      <c r="H17" s="6"/>
      <c r="I17" s="6"/>
      <c r="J17" s="6"/>
      <c r="K17" s="6"/>
      <c r="L17" s="6"/>
      <c r="M17" s="6"/>
      <c r="N17" s="30"/>
      <c r="O17" s="6"/>
      <c r="P17" s="6"/>
    </row>
    <row r="18" spans="1:16" ht="11.25">
      <c r="A18" s="1"/>
      <c r="B18" s="1"/>
      <c r="C18" s="31"/>
      <c r="D18" s="25"/>
      <c r="E18" s="25"/>
      <c r="F18" s="19"/>
      <c r="G18" s="19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0.5">
      <c r="A19" s="1"/>
      <c r="B19" s="1"/>
      <c r="C19" s="1"/>
      <c r="D19" s="1"/>
      <c r="E19" s="32" t="s">
        <v>0</v>
      </c>
      <c r="F19" s="1"/>
      <c r="G19" s="33" t="s">
        <v>15</v>
      </c>
      <c r="H19" s="34"/>
      <c r="I19" s="1"/>
      <c r="J19" s="32" t="s">
        <v>0</v>
      </c>
      <c r="K19" s="1"/>
      <c r="L19" s="1"/>
      <c r="M19" s="1"/>
      <c r="N19" s="32" t="s">
        <v>0</v>
      </c>
      <c r="O19" s="1"/>
      <c r="P19" s="1"/>
    </row>
    <row r="20" spans="1:16" ht="10.5">
      <c r="A20" s="1"/>
      <c r="B20" s="1"/>
      <c r="C20" s="1"/>
      <c r="D20" s="1"/>
      <c r="E20" s="35" t="s">
        <v>16</v>
      </c>
      <c r="F20" s="1"/>
      <c r="G20" s="10" t="s">
        <v>17</v>
      </c>
      <c r="H20" s="10" t="s">
        <v>18</v>
      </c>
      <c r="I20" s="1"/>
      <c r="J20" s="35" t="s">
        <v>16</v>
      </c>
      <c r="K20" s="1"/>
      <c r="L20" s="1"/>
      <c r="M20" s="1"/>
      <c r="N20" s="35" t="s">
        <v>16</v>
      </c>
      <c r="O20" s="1"/>
      <c r="P20" s="1"/>
    </row>
    <row r="21" spans="1:16" ht="10.5">
      <c r="A21" s="1"/>
      <c r="B21" s="1"/>
      <c r="C21" s="1"/>
      <c r="D21" s="1"/>
      <c r="E21" s="36" t="s">
        <v>19</v>
      </c>
      <c r="F21" s="1"/>
      <c r="G21" s="13" t="s">
        <v>16</v>
      </c>
      <c r="H21" s="13" t="s">
        <v>16</v>
      </c>
      <c r="I21" s="1"/>
      <c r="J21" s="36" t="s">
        <v>20</v>
      </c>
      <c r="K21" s="1"/>
      <c r="L21" s="1"/>
      <c r="M21" s="1"/>
      <c r="N21" s="36" t="s">
        <v>20</v>
      </c>
      <c r="O21" s="1"/>
      <c r="P21" s="1"/>
    </row>
    <row r="22" spans="1:16" ht="10.5">
      <c r="A22" s="1"/>
      <c r="B22" s="1"/>
      <c r="C22" s="37">
        <v>36892</v>
      </c>
      <c r="D22" s="7"/>
      <c r="E22" s="38">
        <f>_XLL.PRODPROF($C22,$E$6,$E$7,$E$8:$G$8,$E$9:$G$9,$E$10,$E$11)</f>
        <v>1.2580645161287975</v>
      </c>
      <c r="F22" s="21"/>
      <c r="G22" s="39">
        <f>_XLL.FSTEP(C22,$E$6,$K$12,$E$8:$G$8,$E$9:$G$9)</f>
        <v>1.2580645161287975</v>
      </c>
      <c r="H22" s="39">
        <f>_XLL.DECLINE(_XLL.DIFFY($K$12,C23),$E$7*$E$10,$G$9,$E$11,0)</f>
        <v>0</v>
      </c>
      <c r="I22" s="40"/>
      <c r="J22" s="38">
        <f>_XLL.PRODPROF($C22,$E$6,$E$7,$E$8:$G$8,$E$9:$G$9,$E$10,$E$11,$G$12,$G$13,$G$14)</f>
        <v>1.2580645161287975</v>
      </c>
      <c r="K22" s="9"/>
      <c r="L22" s="10" t="s">
        <v>21</v>
      </c>
      <c r="M22" s="41"/>
      <c r="N22" s="38">
        <f>_XLL.PRODPROF($C22,$E$6,$N$16,$E$8:$G$8,$E$9:$G$9,$E$10,$E$11,$G$12,$G$13,$G$14)</f>
        <v>1.2580645161287975</v>
      </c>
      <c r="O22" s="15"/>
      <c r="P22" s="1"/>
    </row>
    <row r="23" spans="1:16" ht="10.5">
      <c r="A23" s="1"/>
      <c r="B23" s="1"/>
      <c r="C23" s="37">
        <f>_XLL.DPM(C22,E$6)</f>
        <v>37257</v>
      </c>
      <c r="D23" s="7"/>
      <c r="E23" s="38">
        <f>_XLL.PRODPROF($C23,$E$6,$E$7,$E$8:$G$8,$E$9:$G$9,$E$10,$E$11)</f>
        <v>3.8870967741931963</v>
      </c>
      <c r="F23" s="21"/>
      <c r="G23" s="39">
        <f>_XLL.FSTEP(C23,$E$6,$K$12,$E$8:$G$8,$E$9:$G$9)</f>
        <v>3.8870967741931963</v>
      </c>
      <c r="H23" s="39">
        <f>_XLL.DECLINE(_XLL.DIFFY($K$12,C24),$E$7*$E$10,$G$9,$E$11,0)</f>
        <v>0</v>
      </c>
      <c r="I23" s="40"/>
      <c r="J23" s="38">
        <f>_XLL.PRODPROF($C23,$E$6,$E$7,$E$8:$G$8,$E$9:$G$9,$E$10,$E$11,G$12,$G$13,$G$14)</f>
        <v>3.8870967741931963</v>
      </c>
      <c r="K23" s="9"/>
      <c r="L23" s="13" t="s">
        <v>22</v>
      </c>
      <c r="M23" s="41"/>
      <c r="N23" s="38">
        <f>_XLL.PRODPROF($C23,$E$6,$N$16,$E$8:$G$8,$E$9:$G$9,$E$10,$E$11,$G$12,$G$13,$G$14)</f>
        <v>3.8870967741931963</v>
      </c>
      <c r="O23" s="15"/>
      <c r="P23" s="1"/>
    </row>
    <row r="24" spans="1:16" ht="10.5">
      <c r="A24" s="1"/>
      <c r="B24" s="1"/>
      <c r="C24" s="37">
        <f>_XLL.DPM(C23,E$6)</f>
        <v>37622</v>
      </c>
      <c r="D24" s="7"/>
      <c r="E24" s="38">
        <f>_XLL.PRODPROF($C24,$E$6,$E$7,$E$8:$G$8,$E$9:$G$9,$E$10,$E$11)</f>
        <v>8.145161290321994</v>
      </c>
      <c r="F24" s="21"/>
      <c r="G24" s="39">
        <f>_XLL.FSTEP(C24,$E$6,$K$12,$E$8:$G$8,$E$9:$G$9)</f>
        <v>8.145161290321994</v>
      </c>
      <c r="H24" s="39">
        <f>_XLL.DECLINE(_XLL.DIFFY($K$12,C25),$E$7*$E$10,$G$9,$E$11,0)</f>
        <v>0</v>
      </c>
      <c r="I24" s="40"/>
      <c r="J24" s="38">
        <f>_XLL.PRODPROF($C24,$E$6,$E$7,$E$8:$G$8,$E$9:$G$9,$E$10,$E$11,G$12,$G$13,$G$14)</f>
        <v>8.145161290321994</v>
      </c>
      <c r="K24" s="21"/>
      <c r="L24" s="42">
        <f>_XLL.PRODPROF(2000,$E$6,$E$7,$E$8:$G$8,$E$9:$G$9,$E$10,$E$11,G12,$G$13,$G$14,,3)</f>
        <v>0.3218875824868201</v>
      </c>
      <c r="M24" s="21"/>
      <c r="N24" s="38">
        <f>_XLL.PRODPROF($C24,$E$6,$N$16,$E$8:$G$8,$E$9:$G$9,$E$10,$E$11,$G$12,$G$13,$G$14)</f>
        <v>8.145161290321994</v>
      </c>
      <c r="O24" s="15"/>
      <c r="P24" s="1"/>
    </row>
    <row r="25" spans="1:16" ht="10.5">
      <c r="A25" s="1"/>
      <c r="B25" s="1"/>
      <c r="C25" s="37">
        <f>_XLL.DPM(C24,E$6)</f>
        <v>37987</v>
      </c>
      <c r="D25" s="7"/>
      <c r="E25" s="38">
        <f>_XLL.PRODPROF($C25,$E$6,$E$7,$E$8:$G$8,$E$9:$G$9,$E$10,$E$11)</f>
        <v>10</v>
      </c>
      <c r="F25" s="21"/>
      <c r="G25" s="39">
        <f>_XLL.FSTEP(C25,$E$6,$K$12,$E$8:$G$8,$E$9:$G$9)</f>
        <v>10</v>
      </c>
      <c r="H25" s="39">
        <f>_XLL.DECLINE(_XLL.DIFFY($K$12,C26),$E$7*$E$10,$G$9,$E$11,0)</f>
        <v>0</v>
      </c>
      <c r="I25" s="40"/>
      <c r="J25" s="38">
        <f>_XLL.PRODPROF($C25,$E$6,$E$7,$E$8:$G$8,$E$9:$G$9,$E$10,$E$11,G$12,$G$13,$G$14)</f>
        <v>10</v>
      </c>
      <c r="K25" s="9"/>
      <c r="L25" s="19"/>
      <c r="M25" s="41"/>
      <c r="N25" s="38">
        <f>_XLL.PRODPROF($C25,$E$6,$N$16,$E$8:$G$8,$E$9:$G$9,$E$10,$E$11,$G$12,$G$13,$G$14)</f>
        <v>10</v>
      </c>
      <c r="O25" s="15"/>
      <c r="P25" s="1"/>
    </row>
    <row r="26" spans="1:16" ht="10.5">
      <c r="A26" s="1"/>
      <c r="B26" s="1"/>
      <c r="C26" s="37">
        <f>_XLL.DPM(C25,E$6)</f>
        <v>38353</v>
      </c>
      <c r="D26" s="7"/>
      <c r="E26" s="38">
        <f>_XLL.PRODPROF($C26,$E$6,$E$7,$E$8:$G$8,$E$9:$G$9,$E$10,$E$11)</f>
        <v>10</v>
      </c>
      <c r="F26" s="21"/>
      <c r="G26" s="39">
        <f>_XLL.FSTEP(C26,$E$6,$K$12,$E$8:$G$8,$E$9:$G$9)</f>
        <v>10</v>
      </c>
      <c r="H26" s="39">
        <f>_XLL.DECLINE(_XLL.DIFFY($K$12,C27),$E$7*$E$10,$G$9,$E$11,0)</f>
        <v>0</v>
      </c>
      <c r="I26" s="40"/>
      <c r="J26" s="38">
        <f>_XLL.PRODPROF($C26,$E$6,$E$7,$E$8:$G$8,$E$9:$G$9,$E$10,$E$11,G$12,$G$13,$G$14)</f>
        <v>10</v>
      </c>
      <c r="K26" s="9"/>
      <c r="L26" s="10"/>
      <c r="M26" s="41"/>
      <c r="N26" s="38">
        <f>_XLL.PRODPROF($C26,$E$6,$N$16,$E$8:$G$8,$E$9:$G$9,$E$10,$E$11,$G$12,$G$13,$G$14)</f>
        <v>10</v>
      </c>
      <c r="O26" s="15"/>
      <c r="P26" s="1"/>
    </row>
    <row r="27" spans="1:16" ht="10.5">
      <c r="A27" s="1"/>
      <c r="B27" s="1"/>
      <c r="C27" s="37">
        <f>_XLL.DPM(C26,E$6)</f>
        <v>38718</v>
      </c>
      <c r="D27" s="7"/>
      <c r="E27" s="38">
        <f>_XLL.PRODPROF($C27,$E$6,$E$7,$E$8:$G$8,$E$9:$G$9,$E$10,$E$11)</f>
        <v>10</v>
      </c>
      <c r="F27" s="21"/>
      <c r="G27" s="39">
        <f>_XLL.FSTEP(C27,$E$6,$K$12,$E$8:$G$8,$E$9:$G$9)</f>
        <v>10</v>
      </c>
      <c r="H27" s="39">
        <f>_XLL.DECLINE(_XLL.DIFFY($K$12,C28),$E$7*$E$10,$G$9,$E$11,0)</f>
        <v>0</v>
      </c>
      <c r="I27" s="40"/>
      <c r="J27" s="38">
        <f>_XLL.PRODPROF($C27,$E$6,$E$7,$E$8:$G$8,$E$9:$G$9,$E$10,$E$11,G$12,$G$13,$G$14)</f>
        <v>10</v>
      </c>
      <c r="K27" s="9"/>
      <c r="L27" s="10"/>
      <c r="M27" s="41"/>
      <c r="N27" s="38">
        <f>_XLL.PRODPROF($C27,$E$6,$N$16,$E$8:$G$8,$E$9:$G$9,$E$10,$E$11,$G$12,$G$13,$G$14)</f>
        <v>10</v>
      </c>
      <c r="O27" s="15"/>
      <c r="P27" s="1"/>
    </row>
    <row r="28" spans="1:16" ht="10.5">
      <c r="A28" s="1"/>
      <c r="B28" s="1"/>
      <c r="C28" s="37">
        <f>_XLL.DPM(C27,E$6)</f>
        <v>39083</v>
      </c>
      <c r="D28" s="7"/>
      <c r="E28" s="38">
        <f>_XLL.PRODPROF($C28,$E$6,$E$7,$E$8:$G$8,$E$9:$G$9,$E$10,$E$11)</f>
        <v>9.902987628790695</v>
      </c>
      <c r="F28" s="21"/>
      <c r="G28" s="39">
        <f>_XLL.FSTEP(C28,$E$6,$K$12,$E$8:$G$8,$E$9:$G$9)</f>
        <v>6.722222222221413</v>
      </c>
      <c r="H28" s="39">
        <f>_XLL.DECLINE(_XLL.DIFFY($K$12,C29),$E$7*$E$10,$G$9,$E$11,0)-_XLL.DECLINE(_XLL.DIFFY($K$12,C28),$E$7*$E$10,$G$9,$E$11,0)</f>
        <v>3.193310209434683</v>
      </c>
      <c r="I28" s="40"/>
      <c r="J28" s="38">
        <f>_XLL.PRODPROF($C28,$E$6,$E$7,$E$8:$G$8,$E$9:$G$9,$E$10,$E$11,G$12,$G$13,$G$14)</f>
        <v>9.825814800354504</v>
      </c>
      <c r="K28" s="9"/>
      <c r="L28" s="10"/>
      <c r="M28" s="41"/>
      <c r="N28" s="38">
        <f>_XLL.PRODPROF($C28,$E$6,$N$16,$E$8:$G$8,$E$9:$G$9,$E$10,$E$11,$G$12,$G$13,$G$14)</f>
        <v>9.825814800354497</v>
      </c>
      <c r="O28" s="15"/>
      <c r="P28" s="1"/>
    </row>
    <row r="29" spans="1:16" ht="10.5">
      <c r="A29" s="1"/>
      <c r="B29" s="1"/>
      <c r="C29" s="37">
        <f>_XLL.DPM(C28,E$6)</f>
        <v>39448</v>
      </c>
      <c r="D29" s="7"/>
      <c r="E29" s="38">
        <f>_XLL.PRODPROF($C29,$E$6,$E$7,$E$8:$G$8,$E$9:$G$9,$E$10,$E$11)</f>
        <v>8.768862441389267</v>
      </c>
      <c r="F29" s="21"/>
      <c r="G29" s="39">
        <f>_XLL.FSTEP(C29,$E$6,$K$12,$E$8:$G$8,$E$9:$G$9)</f>
        <v>0</v>
      </c>
      <c r="H29" s="39">
        <f>_XLL.DECLINE(_XLL.DIFFY($K$12,C30),$E$7*$E$10,$G$9,$E$11,0)-_XLL.DECLINE(_XLL.DIFFY($K$12,C29),$E$7*$E$10,$G$9,$E$11,0)</f>
        <v>8.768862441389267</v>
      </c>
      <c r="I29" s="40"/>
      <c r="J29" s="38">
        <f>_XLL.PRODPROF($C29,$E$6,$E$7,$E$8:$G$8,$E$9:$G$9,$E$10,$E$11,G$12,$G$13,$G$14)</f>
        <v>7.939002656042227</v>
      </c>
      <c r="K29" s="9"/>
      <c r="L29" s="10"/>
      <c r="M29" s="41"/>
      <c r="N29" s="38">
        <f>_XLL.PRODPROF($C29,$E$6,$N$16,$E$8:$G$8,$E$9:$G$9,$E$10,$E$11,$G$12,$G$13,$G$14)</f>
        <v>7.939002656042225</v>
      </c>
      <c r="O29" s="15"/>
      <c r="P29" s="1"/>
    </row>
    <row r="30" spans="1:16" ht="10.5">
      <c r="A30" s="1"/>
      <c r="B30" s="1"/>
      <c r="C30" s="37">
        <f>_XLL.DPM(C29,E$6)</f>
        <v>39814</v>
      </c>
      <c r="D30" s="7"/>
      <c r="E30" s="38">
        <f>_XLL.PRODPROF($C30,$E$6,$E$7,$E$8:$G$8,$E$9:$G$9,$E$10,$E$11)</f>
        <v>7.47233166572895</v>
      </c>
      <c r="F30" s="21"/>
      <c r="G30" s="39">
        <f>_XLL.FSTEP(C30,$E$6,$K$12,$E$8:$G$8,$E$9:$G$9)</f>
        <v>0</v>
      </c>
      <c r="H30" s="39">
        <f>_XLL.DECLINE(_XLL.DIFFY($K$12,C31),$E$7*$E$10,$G$9,$E$11,0)-_XLL.DECLINE(_XLL.DIFFY($K$12,C30),$E$7*$E$10,$G$9,$E$11,0)</f>
        <v>7.47233166572895</v>
      </c>
      <c r="I30" s="40"/>
      <c r="J30" s="38">
        <f>_XLL.PRODPROF($C30,$E$6,$E$7,$E$8:$G$8,$E$9:$G$9,$E$10,$E$11,G$12,$G$13,$G$14)</f>
        <v>6.317566577068163</v>
      </c>
      <c r="K30" s="9"/>
      <c r="L30" s="10"/>
      <c r="M30" s="41"/>
      <c r="N30" s="38">
        <f>_XLL.PRODPROF($C30,$E$6,$N$16,$E$8:$G$8,$E$9:$G$9,$E$10,$E$11,$G$12,$G$13,$G$14)</f>
        <v>6.3175665770681615</v>
      </c>
      <c r="O30" s="15"/>
      <c r="P30" s="1"/>
    </row>
    <row r="31" spans="1:16" ht="10.5">
      <c r="A31" s="1"/>
      <c r="B31" s="1"/>
      <c r="C31" s="37">
        <f>_XLL.DPM(C30,E$6)</f>
        <v>40179</v>
      </c>
      <c r="D31" s="7"/>
      <c r="E31" s="38">
        <f>_XLL.PRODPROF($C31,$E$6,$E$7,$E$8:$G$8,$E$9:$G$9,$E$10,$E$11)</f>
        <v>6.367501018046472</v>
      </c>
      <c r="F31" s="21"/>
      <c r="G31" s="39">
        <f>_XLL.FSTEP(C31,$E$6,$K$12,$E$8:$G$8,$E$9:$G$9)</f>
        <v>0</v>
      </c>
      <c r="H31" s="39">
        <f>_XLL.DECLINE(_XLL.DIFFY($K$12,C32),$E$7*$E$10,$G$9,$E$11,0)-_XLL.DECLINE(_XLL.DIFFY($K$12,C31),$E$7*$E$10,$G$9,$E$11,0)</f>
        <v>6.367501018046472</v>
      </c>
      <c r="I31" s="40"/>
      <c r="J31" s="38">
        <f>_XLL.PRODPROF($C31,$E$6,$E$7,$E$8:$G$8,$E$9:$G$9,$E$10,$E$11,G$12,$G$13,$G$14)</f>
        <v>5.247421364423026</v>
      </c>
      <c r="K31" s="9"/>
      <c r="L31" s="10"/>
      <c r="M31" s="41"/>
      <c r="N31" s="38">
        <f>_XLL.PRODPROF($C31,$E$6,$N$16,$E$8:$G$8,$E$9:$G$9,$E$10,$E$11,$G$12,$G$13,$G$14)</f>
        <v>5.24742136442303</v>
      </c>
      <c r="O31" s="15"/>
      <c r="P31" s="1"/>
    </row>
    <row r="32" spans="1:16" ht="10.5">
      <c r="A32" s="1"/>
      <c r="B32" s="1"/>
      <c r="C32" s="37">
        <f>_XLL.DPM(C31,E$6)</f>
        <v>40544</v>
      </c>
      <c r="D32" s="7"/>
      <c r="E32" s="38">
        <f>_XLL.PRODPROF($C32,$E$6,$E$7,$E$8:$G$8,$E$9:$G$9,$E$10,$E$11)</f>
        <v>5.426026443764325</v>
      </c>
      <c r="F32" s="21"/>
      <c r="G32" s="39">
        <f>_XLL.FSTEP(C32,$E$6,$K$12,$E$8:$G$8,$E$9:$G$9)</f>
        <v>0</v>
      </c>
      <c r="H32" s="39">
        <f>_XLL.DECLINE(_XLL.DIFFY($K$12,C33),$E$7*$E$10,$G$9,$E$11,0)-_XLL.DECLINE(_XLL.DIFFY($K$12,C32),$E$7*$E$10,$G$9,$E$11,0)</f>
        <v>5.426026443764325</v>
      </c>
      <c r="I32" s="40"/>
      <c r="J32" s="38">
        <f>_XLL.PRODPROF($C32,$E$6,$E$7,$E$8:$G$8,$E$9:$G$9,$E$10,$E$11,G$12,$G$13,$G$14)</f>
        <v>4.487845821101672</v>
      </c>
      <c r="K32" s="9"/>
      <c r="L32" s="10"/>
      <c r="M32" s="41"/>
      <c r="N32" s="38">
        <f>_XLL.PRODPROF($C32,$E$6,$N$16,$E$8:$G$8,$E$9:$G$9,$E$10,$E$11,$G$12,$G$13,$G$14)</f>
        <v>4.487845821101665</v>
      </c>
      <c r="O32" s="15"/>
      <c r="P32" s="1"/>
    </row>
    <row r="33" spans="1:16" ht="10.5">
      <c r="A33" s="1"/>
      <c r="B33" s="1"/>
      <c r="C33" s="37">
        <f>_XLL.DPM(C32,E$6)</f>
        <v>40909</v>
      </c>
      <c r="D33" s="7"/>
      <c r="E33" s="38">
        <f>_XLL.PRODPROF($C33,$E$6,$E$7,$E$8:$G$8,$E$9:$G$9,$E$10,$E$11)</f>
        <v>4.623754732820185</v>
      </c>
      <c r="F33" s="21"/>
      <c r="G33" s="39">
        <f>_XLL.FSTEP(C33,$E$6,$K$12,$E$8:$G$8,$E$9:$G$9)</f>
        <v>0</v>
      </c>
      <c r="H33" s="39">
        <f>_XLL.DECLINE(_XLL.DIFFY($K$12,C34),$E$7*$E$10,$G$9,$E$11,0)-_XLL.DECLINE(_XLL.DIFFY($K$12,C33),$E$7*$E$10,$G$9,$E$11,0)</f>
        <v>4.623754732820185</v>
      </c>
      <c r="I33" s="40"/>
      <c r="J33" s="38">
        <f>_XLL.PRODPROF($C33,$E$6,$E$7,$E$8:$G$8,$E$9:$G$9,$E$10,$E$11,G$12,$G$13,$G$14)</f>
        <v>3.920619322454435</v>
      </c>
      <c r="K33" s="9"/>
      <c r="L33" s="10"/>
      <c r="M33" s="41"/>
      <c r="N33" s="38">
        <f>_XLL.PRODPROF($C33,$E$6,$N$16,$E$8:$G$8,$E$9:$G$9,$E$10,$E$11,$G$12,$G$13,$G$14)</f>
        <v>3.9206193224544386</v>
      </c>
      <c r="O33" s="15"/>
      <c r="P33" s="1"/>
    </row>
    <row r="34" spans="1:16" ht="10.5">
      <c r="A34" s="1"/>
      <c r="B34" s="1"/>
      <c r="C34" s="37">
        <f>_XLL.DPM(C33,E$6)</f>
        <v>41275</v>
      </c>
      <c r="D34" s="7"/>
      <c r="E34" s="38">
        <f>_XLL.PRODPROF($C34,$E$6,$E$7,$E$8:$G$8,$E$9:$G$9,$E$10,$E$11)</f>
        <v>3.9401038772758525</v>
      </c>
      <c r="F34" s="21"/>
      <c r="G34" s="39">
        <f>_XLL.FSTEP(C34,$E$6,$K$12,$E$8:$G$8,$E$9:$G$9)</f>
        <v>0</v>
      </c>
      <c r="H34" s="39">
        <f>_XLL.DECLINE(_XLL.DIFFY($K$12,C35),$E$7*$E$10,$G$9,$E$11,0)-_XLL.DECLINE(_XLL.DIFFY($K$12,C34),$E$7*$E$10,$G$9,$E$11,0)</f>
        <v>3.9401038772758525</v>
      </c>
      <c r="I34" s="40"/>
      <c r="J34" s="38">
        <f>_XLL.PRODPROF($C34,$E$6,$E$7,$E$8:$G$8,$E$9:$G$9,$E$10,$E$11,G$12,$G$13,$G$14)</f>
        <v>3.4808221710523775</v>
      </c>
      <c r="K34" s="9"/>
      <c r="L34" s="10"/>
      <c r="M34" s="41"/>
      <c r="N34" s="38">
        <f>_XLL.PRODPROF($C34,$E$6,$N$16,$E$8:$G$8,$E$9:$G$9,$E$10,$E$11,$G$12,$G$13,$G$14)</f>
        <v>3.480822171052367</v>
      </c>
      <c r="O34" s="15"/>
      <c r="P34" s="1"/>
    </row>
    <row r="35" spans="1:16" ht="10.5">
      <c r="A35" s="1"/>
      <c r="B35" s="1"/>
      <c r="C35" s="37">
        <f>_XLL.DPM(C34,E$6)</f>
        <v>41640</v>
      </c>
      <c r="D35" s="7"/>
      <c r="E35" s="38">
        <f>_XLL.PRODPROF($C35,$E$6,$E$7,$E$8:$G$8,$E$9:$G$9,$E$10,$E$11)</f>
        <v>3.3575350469022993</v>
      </c>
      <c r="F35" s="21"/>
      <c r="G35" s="39">
        <f>_XLL.FSTEP(C35,$E$6,$K$12,$E$8:$G$8,$E$9:$G$9)</f>
        <v>0</v>
      </c>
      <c r="H35" s="39">
        <f>_XLL.DECLINE(_XLL.DIFFY($K$12,C36),$E$7*$E$10,$G$9,$E$11,0)-_XLL.DECLINE(_XLL.DIFFY($K$12,C35),$E$7*$E$10,$G$9,$E$11,0)</f>
        <v>3.3575350469022993</v>
      </c>
      <c r="I35" s="40"/>
      <c r="J35" s="38">
        <f>_XLL.PRODPROF($C35,$E$6,$E$7,$E$8:$G$8,$E$9:$G$9,$E$10,$E$11,G$12,$G$13,$G$14)</f>
        <v>3.1298170218172316</v>
      </c>
      <c r="K35" s="9"/>
      <c r="L35" s="10"/>
      <c r="M35" s="41"/>
      <c r="N35" s="38">
        <f>_XLL.PRODPROF($C35,$E$6,$N$16,$E$8:$G$8,$E$9:$G$9,$E$10,$E$11,$G$12,$G$13,$G$14)</f>
        <v>3.1298170218172316</v>
      </c>
      <c r="O35" s="15"/>
      <c r="P35" s="1"/>
    </row>
    <row r="36" spans="1:16" ht="10.5">
      <c r="A36" s="1"/>
      <c r="B36" s="1"/>
      <c r="C36" s="37">
        <f>_XLL.DPM(C35,E$6)</f>
        <v>42005</v>
      </c>
      <c r="D36" s="7"/>
      <c r="E36" s="38">
        <f>_XLL.PRODPROF($C36,$E$6,$E$7,$E$8:$G$8,$E$9:$G$9,$E$10,$E$11)</f>
        <v>2.8611026364541843</v>
      </c>
      <c r="F36" s="21"/>
      <c r="G36" s="39">
        <f>_XLL.FSTEP(C36,$E$6,$K$12,$E$8:$G$8,$E$9:$G$9)</f>
        <v>0</v>
      </c>
      <c r="H36" s="39">
        <f>_XLL.DECLINE(_XLL.DIFFY($K$12,C37),$E$7*$E$10,$G$9,$E$11,0)-_XLL.DECLINE(_XLL.DIFFY($K$12,C36),$E$7*$E$10,$G$9,$E$11,0)</f>
        <v>2.8611026364541843</v>
      </c>
      <c r="I36" s="40"/>
      <c r="J36" s="38">
        <f>_XLL.PRODPROF($C36,$E$6,$E$7,$E$8:$G$8,$E$9:$G$9,$E$10,$E$11,G$12,$G$13,$G$14)</f>
        <v>2.8431626725716868</v>
      </c>
      <c r="K36" s="9"/>
      <c r="L36" s="10"/>
      <c r="M36" s="41"/>
      <c r="N36" s="38">
        <f>_XLL.PRODPROF($C36,$E$6,$N$16,$E$8:$G$8,$E$9:$G$9,$E$10,$E$11,$G$12,$G$13,$G$14)</f>
        <v>2.843162672571694</v>
      </c>
      <c r="O36" s="15"/>
      <c r="P36" s="1"/>
    </row>
    <row r="37" spans="1:16" ht="10.5">
      <c r="A37" s="1"/>
      <c r="B37" s="1"/>
      <c r="C37" s="37">
        <f>_XLL.DPM(C36,E$6)</f>
        <v>42370</v>
      </c>
      <c r="D37" s="7"/>
      <c r="E37" s="38">
        <f>_XLL.PRODPROF($C37,$E$6,$E$7,$E$8:$G$8,$E$9:$G$9,$E$10,$E$11)</f>
        <v>2.438070841249278</v>
      </c>
      <c r="F37" s="21"/>
      <c r="G37" s="39">
        <f>_XLL.FSTEP(C37,$E$6,$K$12,$E$8:$G$8,$E$9:$G$9)</f>
        <v>0</v>
      </c>
      <c r="H37" s="39">
        <f>_XLL.DECLINE(_XLL.DIFFY($K$12,C38),$E$7*$E$10,$G$9,$E$11,0)-_XLL.DECLINE(_XLL.DIFFY($K$12,C37),$E$7*$E$10,$G$9,$E$11,0)</f>
        <v>2.438070841249278</v>
      </c>
      <c r="I37" s="40"/>
      <c r="J37" s="38">
        <f>_XLL.PRODPROF($C37,$E$6,$E$7,$E$8:$G$8,$E$9:$G$9,$E$10,$E$11,G$12,$G$13,$G$14)</f>
        <v>2.6046391732417646</v>
      </c>
      <c r="K37" s="9"/>
      <c r="L37" s="10"/>
      <c r="M37" s="41"/>
      <c r="N37" s="38">
        <f>_XLL.PRODPROF($C37,$E$6,$N$16,$E$8:$G$8,$E$9:$G$9,$E$10,$E$11,$G$12,$G$13,$G$14)</f>
        <v>2.6046391732417646</v>
      </c>
      <c r="O37" s="15"/>
      <c r="P37" s="1"/>
    </row>
    <row r="38" spans="1:16" ht="10.5">
      <c r="A38" s="1"/>
      <c r="B38" s="1"/>
      <c r="C38" s="37">
        <f>_XLL.DPM(C37,E$6)</f>
        <v>42736</v>
      </c>
      <c r="D38" s="7"/>
      <c r="E38" s="38">
        <f>_XLL.PRODPROF($C38,$E$6,$E$7,$E$8:$G$8,$E$9:$G$9,$E$10,$E$11)</f>
        <v>1.5514010869345043</v>
      </c>
      <c r="F38" s="21"/>
      <c r="G38" s="39">
        <f>_XLL.FSTEP(C38,$E$6,$K$12,$E$8:$G$8,$E$9:$G$9)</f>
        <v>0</v>
      </c>
      <c r="H38" s="39">
        <f>_XLL.DECLINE(_XLL.DIFFY($K$12,C39),$E$7*$E$10,$G$9,$E$11,0)-_XLL.DECLINE(_XLL.DIFFY($K$12,C38),$E$7*$E$10,$G$9,$E$11,0)</f>
        <v>1.5514010869345043</v>
      </c>
      <c r="I38" s="40"/>
      <c r="J38" s="38">
        <f>_XLL.PRODPROF($C38,$E$6,$E$7,$E$8:$G$8,$E$9:$G$9,$E$10,$E$11,G$12,$G$13,$G$14)</f>
        <v>2.4030576710058895</v>
      </c>
      <c r="K38" s="9"/>
      <c r="L38" s="10" t="s">
        <v>23</v>
      </c>
      <c r="M38" s="41"/>
      <c r="N38" s="38">
        <f>_XLL.PRODPROF($C38,$E$6,$N$16,$E$8:$G$8,$E$9:$G$9,$E$10,$E$11,$G$12,$G$13,$G$14)</f>
        <v>2.4030576710058895</v>
      </c>
      <c r="O38" s="15"/>
      <c r="P38" s="1"/>
    </row>
    <row r="39" spans="1:16" ht="10.5">
      <c r="A39" s="1"/>
      <c r="B39" s="1"/>
      <c r="C39" s="37">
        <f>_XLL.DPM(C38,E$6)</f>
        <v>43101</v>
      </c>
      <c r="D39" s="7"/>
      <c r="E39" s="38">
        <f>_XLL.PRODPROF($C39,$E$6,$E$7,$E$8:$G$8,$E$9:$G$9,$E$10,$E$11)</f>
        <v>0</v>
      </c>
      <c r="F39" s="21"/>
      <c r="G39" s="39">
        <f>_XLL.FSTEP(C39,$E$6,$K$12,$E$8:$G$8,$E$9:$G$9)</f>
        <v>0</v>
      </c>
      <c r="H39" s="39">
        <f>_XLL.DECLINE(_XLL.DIFFY($K$12,C40),$E$7*$E$10,$G$9,$E$11,0)-_XLL.DECLINE(_XLL.DIFFY($K$12,C39),$E$7*$E$10,$G$9,$E$11,0)</f>
        <v>0</v>
      </c>
      <c r="I39" s="40"/>
      <c r="J39" s="38">
        <f>_XLL.PRODPROF($C39,$E$6,$E$7,$E$8:$G$8,$E$9:$G$9,$E$10,$E$11,G$12,$G$13,$G$14)</f>
        <v>2.230449338269757</v>
      </c>
      <c r="K39" s="9"/>
      <c r="L39" s="10" t="s">
        <v>24</v>
      </c>
      <c r="M39" s="41"/>
      <c r="N39" s="38">
        <f>_XLL.PRODPROF($C39,$E$6,$N$16,$E$8:$G$8,$E$9:$G$9,$E$10,$E$11,$G$12,$G$13,$G$14)</f>
        <v>2.230449338269757</v>
      </c>
      <c r="O39" s="15"/>
      <c r="P39" s="1"/>
    </row>
    <row r="40" spans="1:16" ht="10.5">
      <c r="A40" s="1"/>
      <c r="B40" s="1"/>
      <c r="C40" s="37">
        <f>_XLL.DPM(C39,E$6)</f>
        <v>43466</v>
      </c>
      <c r="D40" s="7"/>
      <c r="E40" s="38">
        <f>_XLL.PRODPROF($C40,$E$6,$E$7,$E$8:$G$8,$E$9:$G$9,$E$10,$E$11)</f>
        <v>0</v>
      </c>
      <c r="F40" s="21"/>
      <c r="G40" s="39">
        <f>_XLL.FSTEP(C40,$E$6,$K$12,$E$8:$G$8,$E$9:$G$9)</f>
        <v>0</v>
      </c>
      <c r="H40" s="39">
        <f>_XLL.DECLINE(_XLL.DIFFY($K$12,C41),$E$7*$E$10,$G$9,$E$11,0)-_XLL.DECLINE(_XLL.DIFFY($K$12,C40),$E$7*$E$10,$G$9,$E$11,0)</f>
        <v>0</v>
      </c>
      <c r="I40" s="40"/>
      <c r="J40" s="38">
        <f>_XLL.PRODPROF($C40,$E$6,$E$7,$E$8:$G$8,$E$9:$G$9,$E$10,$E$11,G$12,$G$13,$G$14)</f>
        <v>2.0809843594466955</v>
      </c>
      <c r="K40" s="9"/>
      <c r="L40" s="13" t="s">
        <v>25</v>
      </c>
      <c r="M40" s="41"/>
      <c r="N40" s="38">
        <f>_XLL.PRODPROF($C40,$E$6,$N$16,$E$8:$G$8,$E$9:$G$9,$E$10,$E$11,$G$12,$G$13,$G$14)</f>
        <v>2.0809843594466884</v>
      </c>
      <c r="O40" s="15"/>
      <c r="P40" s="1"/>
    </row>
    <row r="41" spans="1:16" ht="10.5">
      <c r="A41" s="1"/>
      <c r="B41" s="1"/>
      <c r="C41" s="37">
        <f>_XLL.DPM(C40,E$6)</f>
        <v>43831</v>
      </c>
      <c r="D41" s="7"/>
      <c r="E41" s="38">
        <f>_XLL.PRODPROF($C41,$E$6,$E$7,$E$8:$G$8,$E$9:$G$9,$E$10,$E$11)</f>
        <v>0</v>
      </c>
      <c r="F41" s="21"/>
      <c r="G41" s="39">
        <f>_XLL.FSTEP(C41,$E$6,$K$12,$E$8:$G$8,$E$9:$G$9)</f>
        <v>0</v>
      </c>
      <c r="H41" s="39">
        <f>_XLL.DECLINE(_XLL.DIFFY($K$12,C42),$E$7*$E$10,$G$9,$E$11,0)-_XLL.DECLINE(_XLL.DIFFY($K$12,C41),$E$7*$E$10,$G$9,$E$11,0)</f>
        <v>0</v>
      </c>
      <c r="I41" s="40"/>
      <c r="J41" s="38">
        <f>_XLL.PRODPROF($C41,$E$6,$E$7,$E$8:$G$8,$E$9:$G$9,$E$10,$E$11,G$12,$G$13,$G$14)</f>
        <v>0.19847447050658218</v>
      </c>
      <c r="K41" s="21"/>
      <c r="L41" s="43">
        <f>_XLL.ABANDONDATE(E7,$E$8:$G$8,$E$9:$G$9,$E$10,$E$11,$G$12,$G$13,$G$14)</f>
        <v>43867</v>
      </c>
      <c r="M41" s="21"/>
      <c r="N41" s="38">
        <f>_XLL.PRODPROF($C41,$E$6,$N$16,$E$8:$G$8,$E$9:$G$9,$E$10,$E$11,$G$12,$G$13,$G$14)</f>
        <v>0.19847447050658928</v>
      </c>
      <c r="O41" s="15"/>
      <c r="P41" s="1"/>
    </row>
    <row r="42" spans="1:16" ht="10.5">
      <c r="A42" s="1"/>
      <c r="B42" s="1"/>
      <c r="C42" s="37">
        <f>_XLL.DPM(C41,E$6)</f>
        <v>44197</v>
      </c>
      <c r="D42" s="7"/>
      <c r="E42" s="38">
        <f>_XLL.PRODPROF($C42,$E$6,$E$7,$E$8:$G$8,$E$9:$G$9,$E$10,$E$11)</f>
        <v>0</v>
      </c>
      <c r="F42" s="21"/>
      <c r="G42" s="39">
        <f>_XLL.FSTEP(C42,$E$6,$K$12,$E$8:$G$8,$E$9:$G$9)</f>
        <v>0</v>
      </c>
      <c r="H42" s="39"/>
      <c r="I42" s="40"/>
      <c r="J42" s="38">
        <f>_XLL.PRODPROF($C42,$E$6,$E$7,$E$8:$G$8,$E$9:$G$9,$E$10,$E$11,G$12,$G$13,$G$14)</f>
        <v>0</v>
      </c>
      <c r="K42" s="9"/>
      <c r="L42" s="19"/>
      <c r="M42" s="41"/>
      <c r="N42" s="38">
        <f>_XLL.PRODPROF($C42,$E$6,$N$16,$E$8:$G$8,$E$9:$G$9,$E$10,$E$11,$G$12,$G$13,$G$14)</f>
        <v>0</v>
      </c>
      <c r="O42" s="15"/>
      <c r="P42" s="1"/>
    </row>
    <row r="43" spans="1:16" ht="10.5">
      <c r="A43" s="1"/>
      <c r="B43" s="1"/>
      <c r="C43" s="1"/>
      <c r="D43" s="1"/>
      <c r="E43" s="19"/>
      <c r="F43" s="10"/>
      <c r="G43" s="25"/>
      <c r="H43" s="25"/>
      <c r="I43" s="1"/>
      <c r="J43" s="19"/>
      <c r="K43" s="10"/>
      <c r="L43" s="10"/>
      <c r="M43" s="10"/>
      <c r="N43" s="19"/>
      <c r="O43" s="1"/>
      <c r="P43" s="1"/>
    </row>
    <row r="44" spans="1:16" ht="10.5">
      <c r="A44" s="1"/>
      <c r="B44" s="1"/>
      <c r="C44" s="1"/>
      <c r="D44" s="1"/>
      <c r="E44" s="44">
        <f>SUM(E22:E42)</f>
        <v>100</v>
      </c>
      <c r="F44" s="44"/>
      <c r="G44" s="44">
        <f>SUM(G22:G42)</f>
        <v>50.0125448028654</v>
      </c>
      <c r="H44" s="44">
        <f>SUM(H22:H42)</f>
        <v>50</v>
      </c>
      <c r="I44" s="1"/>
      <c r="J44" s="44">
        <f>SUM(J22:J42)</f>
        <v>99.99999999999999</v>
      </c>
      <c r="K44" s="1"/>
      <c r="L44" s="1"/>
      <c r="M44" s="1"/>
      <c r="N44" s="44">
        <f>SUM(N22:N42)</f>
        <v>99.99999999999997</v>
      </c>
      <c r="O44" s="1" t="s">
        <v>26</v>
      </c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A1"/>
  <sheetViews>
    <sheetView showGridLines="0"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A1"/>
  <sheetViews>
    <sheetView showGridLines="0"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Drummond</dc:creator>
  <cp:keywords/>
  <dc:description/>
  <cp:lastModifiedBy>JohnD311058</cp:lastModifiedBy>
  <dcterms:created xsi:type="dcterms:W3CDTF">2005-07-16T20:28:53Z</dcterms:created>
  <dcterms:modified xsi:type="dcterms:W3CDTF">2006-10-28T18:08:08Z</dcterms:modified>
  <cp:category/>
  <cp:version/>
  <cp:contentType/>
  <cp:contentStatus/>
</cp:coreProperties>
</file>