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480" yWindow="45" windowWidth="3690" windowHeight="2295" activeTab="0"/>
  </bookViews>
  <sheets>
    <sheet name="Title" sheetId="1" r:id="rId1"/>
    <sheet name="Dash_vs_Spread" sheetId="2" r:id="rId2"/>
    <sheet name="Camera" sheetId="3" r:id="rId3"/>
    <sheet name="CameraFormats" sheetId="4" r:id="rId4"/>
    <sheet name="CameraMaintain" sheetId="5" r:id="rId5"/>
    <sheet name="CameraLogic" sheetId="6" r:id="rId6"/>
    <sheet name="Ideas" sheetId="7" r:id="rId7"/>
    <sheet name="Development" sheetId="8" r:id="rId8"/>
    <sheet name="Refinancing" sheetId="9" r:id="rId9"/>
    <sheet name="Portfolio" sheetId="10" r:id="rId10"/>
    <sheet name="Property" sheetId="11" r:id="rId11"/>
    <sheet name="Sources" sheetId="12" r:id="rId12"/>
  </sheets>
  <externalReferences>
    <externalReference r:id="rId15"/>
    <externalReference r:id="rId16"/>
    <externalReference r:id="rId17"/>
  </externalReferences>
  <definedNames>
    <definedName name="AcqDate">'[2]Dash'!$D$17</definedName>
    <definedName name="Adv">'[2]Dash'!$D$96:$D$97</definedName>
    <definedName name="AdvDates">'[2]Dash'!$C$96:$C$97</definedName>
    <definedName name="BackColour">'CameraLogic'!$J$17</definedName>
    <definedName name="BdgName">'[2]PropertyModel'!#REF!</definedName>
    <definedName name="CameraSelectBackColour" localSheetId="7">OFFSET(SourceBackColours,BackColour*6-6,0,6,2)</definedName>
    <definedName name="CameraSelectBackColour" localSheetId="6">OFFSET(SourceBackColours,BackColour*6-6,0,6,2)</definedName>
    <definedName name="CameraSelectBackColour" localSheetId="9">OFFSET(SourceBackColours,BackColour*6-6,0,6,2)</definedName>
    <definedName name="CameraSelectBackColour" localSheetId="10">OFFSET(SourceBackColours,BackColour*6-6,0,6,2)</definedName>
    <definedName name="CameraSelectBackColour" localSheetId="8">OFFSET(SourceBackColours,BackColour*6-6,0,6,2)</definedName>
    <definedName name="CameraSelectBackColour" localSheetId="11">OFFSET(SourceBackColours,BackColour*6-6,0,6,2)</definedName>
    <definedName name="CameraSelectBackColour">OFFSET(SourceBackColours,BackColour*6-6,0,6,2)</definedName>
    <definedName name="CameraSelectChart" localSheetId="7">OFFSET(SourceAltCharts,ChartSelected*9-9,0,9,2)</definedName>
    <definedName name="CameraSelectChart" localSheetId="6">OFFSET(SourceAltCharts,ChartSelected*9-9,0,9,2)</definedName>
    <definedName name="CameraSelectChart" localSheetId="9">OFFSET(SourceAltCharts,ChartSelected*9-9,0,9,2)</definedName>
    <definedName name="CameraSelectChart" localSheetId="10">OFFSET(SourceAltCharts,ChartSelected*9-9,0,9,2)</definedName>
    <definedName name="CameraSelectChart" localSheetId="8">OFFSET(SourceAltCharts,ChartSelected*9-9,0,9,2)</definedName>
    <definedName name="CameraSelectChart" localSheetId="11">OFFSET(SourceAltCharts,ChartSelected*9-9,0,9,2)</definedName>
    <definedName name="CameraSelectChart">OFFSET(SourceAltCharts,ChartSelected*9-9,0,9,2)</definedName>
    <definedName name="CapX">'[2]PropertyModel'!$E$22:$X$22</definedName>
    <definedName name="CashAftFin">'[2]PropertyModel'!$E$36:$X$36</definedName>
    <definedName name="CashBefFin">'[2]PropertyModel'!$E$29:$X$29</definedName>
    <definedName name="CashInBank">'[2]PropertyModel'!$E$44:$X$44</definedName>
    <definedName name="ChartSelected">'CameraLogic'!$E$27</definedName>
    <definedName name="CumCash">'[2]PropertyModel'!$E$38:$X$38</definedName>
    <definedName name="DialRadius">'[1]Gauge'!$M$2</definedName>
    <definedName name="DialRadiusA">'[1]Dashboard'!$Q$2</definedName>
    <definedName name="DialRadiusB">'[1]Dashboard'!$Q$37</definedName>
    <definedName name="DialXCenter">'[1]Gauge'!$M$3</definedName>
    <definedName name="DialXCenterA">'[1]Dashboard'!$Q$3</definedName>
    <definedName name="DialXCenterB">'[1]Dashboard'!$Q$38</definedName>
    <definedName name="DialYCenter">'[1]Gauge'!$N$3</definedName>
    <definedName name="DialYCenterA">'[1]Dashboard'!$R$3</definedName>
    <definedName name="DialYCenterB">'[1]Dashboard'!$R$38</definedName>
    <definedName name="DiscRate">'[2]Dash'!$E$88</definedName>
    <definedName name="EquityNPV">'[2]PropertyModel'!$E$46:$X$46</definedName>
    <definedName name="ExitCap">'[2]Dash'!$E$89</definedName>
    <definedName name="Fitout">'[2]PropertyModel'!$E$27:$X$27</definedName>
    <definedName name="GrowthFrom">'[2]Dash'!$I$15:$J$15</definedName>
    <definedName name="IntFrom">'[2]Dash'!$D$99:$D$100</definedName>
    <definedName name="IntRates">'[2]Dash'!$C$99:$C$100</definedName>
    <definedName name="LeveredIRR">'[2]PropertyModel'!$E$50:$X$50</definedName>
    <definedName name="LoanBalance">'[2]PropertyModel'!$E$45:$X$45</definedName>
    <definedName name="LoanInt">'[2]PropertyModel'!$E$32:$X$32</definedName>
    <definedName name="LoanPrin">'[2]PropertyModel'!$E$33:$X$33</definedName>
    <definedName name="LoanTot">'[2]PropertyModel'!$E$34:$X$34</definedName>
    <definedName name="MktGrowth">'[2]Dash'!$I$14:$J$14</definedName>
    <definedName name="MktRent">'[2]Dash'!$I$13</definedName>
    <definedName name="MktRentOverTime">'[2]PropertyModel'!$E$52:$X$52</definedName>
    <definedName name="PictureToShow">'[3]Control'!$D$20</definedName>
    <definedName name="Purch">'[2]Dash'!$D$14</definedName>
    <definedName name="Radius">'[1]Gauge'!$C$2</definedName>
    <definedName name="RadiusA">'[1]Dashboard'!$C$2</definedName>
    <definedName name="RadiusB">'[1]Dashboard'!$C$37</definedName>
    <definedName name="RelRentFree">'[2]Dash'!$I$19</definedName>
    <definedName name="RelTerm">'[2]Dash'!$I$20</definedName>
    <definedName name="RelVoid">'[2]Dash'!$I$18</definedName>
    <definedName name="Rent">'[2]PropertyModel'!$E$17:$X$17</definedName>
    <definedName name="Rent1">#REF!</definedName>
    <definedName name="Rent2">#REF!</definedName>
    <definedName name="RentA">'[2]PropertyModel'!$E$15:$X$15</definedName>
    <definedName name="RentB">'[2]PropertyModel'!$E$16:$X$16</definedName>
    <definedName name="repDate">'[2]Dash'!$C$102</definedName>
    <definedName name="RollingPropNPV">'[2]PropertyModel'!$E$43:$X$43</definedName>
    <definedName name="RollTo">'[2]Dash'!$C$101</definedName>
    <definedName name="SourceAltCharts">'CameraLogic'!$G$56:$H$82</definedName>
    <definedName name="SourceBackColours">'CameraLogic'!$G$37:$H$54</definedName>
    <definedName name="SourceCharts">'[3]Control'!$E$24</definedName>
    <definedName name="StdTI">'[2]Dash'!$D$40</definedName>
    <definedName name="TimeBase">#REF!</definedName>
    <definedName name="TimeText">#REF!</definedName>
    <definedName name="Title">#REF!</definedName>
    <definedName name="TotalNIA">'[2]DBTen'!$C$15</definedName>
    <definedName name="UnLeveredIRR">'[2]PropertyModel'!$E$49:$X$49</definedName>
    <definedName name="XCenter">'[1]Gauge'!$C$3</definedName>
    <definedName name="XCenterA">'[1]Dashboard'!$C$3</definedName>
    <definedName name="XCenterB">'[1]Dashboard'!$C$38</definedName>
    <definedName name="YCenter">'[1]Gauge'!$D$3</definedName>
    <definedName name="YCenterA">'[1]Dashboard'!$D$3</definedName>
    <definedName name="YCenterB">'[1]Dashboard'!$D$38</definedName>
  </definedNames>
  <calcPr fullCalcOnLoad="1"/>
</workbook>
</file>

<file path=xl/sharedStrings.xml><?xml version="1.0" encoding="utf-8"?>
<sst xmlns="http://schemas.openxmlformats.org/spreadsheetml/2006/main" count="260" uniqueCount="183">
  <si>
    <t>Excel DashBoards</t>
  </si>
  <si>
    <t>John Drummond</t>
  </si>
  <si>
    <t>Business Functions Ltd</t>
  </si>
  <si>
    <t>Developers of commercial 3rd party Excel Function Library</t>
  </si>
  <si>
    <t>Formerly Business Planning Manager Canary Wharf</t>
  </si>
  <si>
    <t>Ashley Knowles</t>
  </si>
  <si>
    <t>Ashley Knowles Associates</t>
  </si>
  <si>
    <t>Independent Consultant</t>
  </si>
  <si>
    <t>Gemini Commercial Investments Ltd</t>
  </si>
  <si>
    <t>This workbook works with Excel 97 and above</t>
  </si>
  <si>
    <t>The code for all VBA functions is supplied in the attached Visual Basic Modules (Tools/Macros/Visual Basic Editor)</t>
  </si>
  <si>
    <t>Code and formulae are supplied 'as is' with no warranty, express or implied.</t>
  </si>
  <si>
    <t>You may use and distribute formulae and VBA code as you wish.</t>
  </si>
  <si>
    <t>Tuesday, 17th October 2006</t>
  </si>
  <si>
    <t>Developers of Broadgate West</t>
  </si>
  <si>
    <t>It requires the standard Microsoft Analysis Toolpak (Tool/AddIns)</t>
  </si>
  <si>
    <t>Rent</t>
  </si>
  <si>
    <t xml:space="preserve">Dashboard        </t>
  </si>
  <si>
    <t>Plenty of figures</t>
  </si>
  <si>
    <t>Basic formatting</t>
  </si>
  <si>
    <t>Illustrates one set of calculations</t>
  </si>
  <si>
    <t>Analyst-led</t>
  </si>
  <si>
    <t>Closely tied to the underlying model</t>
  </si>
  <si>
    <t>May have long or short life</t>
  </si>
  <si>
    <t>Just enough figures, or none at all</t>
  </si>
  <si>
    <t>Business-led</t>
  </si>
  <si>
    <t>May draw figures from other sources</t>
  </si>
  <si>
    <t>Likely to be updated and reused many times</t>
  </si>
  <si>
    <t xml:space="preserve">        Traditional Spreadsheet</t>
  </si>
  <si>
    <t>Dashboard versus Traditional Spreadsheet</t>
  </si>
  <si>
    <t>Perhaps one chart, with lots of detail</t>
  </si>
  <si>
    <t>Several charts, with just enough detail</t>
  </si>
  <si>
    <t>Publication-quality design</t>
  </si>
  <si>
    <t>Shows several aspects of a situation</t>
  </si>
  <si>
    <t>The Camera Tool</t>
  </si>
  <si>
    <t>The tool you haven't heard of</t>
  </si>
  <si>
    <t>New options for …</t>
  </si>
  <si>
    <t>Improving maintainability</t>
  </si>
  <si>
    <t>Logical control</t>
  </si>
  <si>
    <t>See Add Buttons \ Customize \ Tools</t>
  </si>
  <si>
    <t>Adds a presentation layer to your model</t>
  </si>
  <si>
    <t>Sources</t>
  </si>
  <si>
    <t>Rates</t>
  </si>
  <si>
    <t>Services</t>
  </si>
  <si>
    <t>Total Rent</t>
  </si>
  <si>
    <t>Total Costs</t>
  </si>
  <si>
    <t>This is very tough without the Camera tool</t>
  </si>
  <si>
    <t>Rental</t>
  </si>
  <si>
    <t>Revenue</t>
  </si>
  <si>
    <t>Finance</t>
  </si>
  <si>
    <t>Costs</t>
  </si>
  <si>
    <t>Coverage</t>
  </si>
  <si>
    <t>Year</t>
  </si>
  <si>
    <t>This is virtually impossible</t>
  </si>
  <si>
    <t>You can't do this with a text box!</t>
  </si>
  <si>
    <t>Improving Maintainability With</t>
  </si>
  <si>
    <t>You'll need to think about maintainability if you have …</t>
  </si>
  <si>
    <t>Several models within one file</t>
  </si>
  <si>
    <t>Links to external data sources</t>
  </si>
  <si>
    <t>Many cycles of use</t>
  </si>
  <si>
    <t xml:space="preserve">Dashboard   </t>
  </si>
  <si>
    <t>Control</t>
  </si>
  <si>
    <t>sheet</t>
  </si>
  <si>
    <t>Source 1</t>
  </si>
  <si>
    <t>Source 2</t>
  </si>
  <si>
    <t>Source 3</t>
  </si>
  <si>
    <t>Unused</t>
  </si>
  <si>
    <t>potential</t>
  </si>
  <si>
    <t>sources</t>
  </si>
  <si>
    <t>Area</t>
  </si>
  <si>
    <t>Gross</t>
  </si>
  <si>
    <t>Net</t>
  </si>
  <si>
    <t>Hard Costs</t>
  </si>
  <si>
    <t>Total</t>
  </si>
  <si>
    <t>Soft Costs</t>
  </si>
  <si>
    <t>Fitting Out</t>
  </si>
  <si>
    <t>Valuation</t>
  </si>
  <si>
    <t>Residual</t>
  </si>
  <si>
    <t>Project One</t>
  </si>
  <si>
    <t>Source 1A</t>
  </si>
  <si>
    <t>Source 1B</t>
  </si>
  <si>
    <t>asdflkaj</t>
  </si>
  <si>
    <t>agafg</t>
  </si>
  <si>
    <t>asdfg</t>
  </si>
  <si>
    <t>dfsdfd</t>
  </si>
  <si>
    <t>agsdf</t>
  </si>
  <si>
    <t>dsf</t>
  </si>
  <si>
    <t>asdg</t>
  </si>
  <si>
    <t>asdfasdf</t>
  </si>
  <si>
    <t>xfsdfasdf</t>
  </si>
  <si>
    <t>sdsdfa</t>
  </si>
  <si>
    <t>sdfs</t>
  </si>
  <si>
    <t>s</t>
  </si>
  <si>
    <t>External</t>
  </si>
  <si>
    <t>data</t>
  </si>
  <si>
    <t>Handy filler text</t>
  </si>
  <si>
    <t>The camera tool lets you separate presentation from calculation</t>
  </si>
  <si>
    <t>Unused Source</t>
  </si>
  <si>
    <t xml:space="preserve">  History</t>
  </si>
  <si>
    <t>Here's an example:</t>
  </si>
  <si>
    <t>Page formatting</t>
  </si>
  <si>
    <t>Page Formatting With</t>
  </si>
  <si>
    <t>Logical Control With</t>
  </si>
  <si>
    <t>You can add simple logical controls to add impact …</t>
  </si>
  <si>
    <t>Back Colours</t>
  </si>
  <si>
    <t>… or you can go further</t>
  </si>
  <si>
    <t>This is the control test:</t>
  </si>
  <si>
    <t>Alternative Charts</t>
  </si>
  <si>
    <t>Chart selected:</t>
  </si>
  <si>
    <t>Some Ideas for Property Dashboards</t>
  </si>
  <si>
    <t>Think about what a business user would like to see</t>
  </si>
  <si>
    <t>Some starting points</t>
  </si>
  <si>
    <t>Portfolio management</t>
  </si>
  <si>
    <t>Property management</t>
  </si>
  <si>
    <t>Think about what graphical evidence you have available</t>
  </si>
  <si>
    <t>Think about trends as well as static data</t>
  </si>
  <si>
    <t>Slippage</t>
  </si>
  <si>
    <t>Some Ideas for Refinancing Dashboards</t>
  </si>
  <si>
    <t>Expiries</t>
  </si>
  <si>
    <t>Debtors</t>
  </si>
  <si>
    <t>Automatic chart choice formula</t>
  </si>
  <si>
    <t>Sources Used in Slides Illustrating</t>
  </si>
  <si>
    <t>Ideas for Property Dashboards</t>
  </si>
  <si>
    <t>Loan Balance</t>
  </si>
  <si>
    <t>Best &amp; Worst Performers</t>
  </si>
  <si>
    <t>Building Sizes</t>
  </si>
  <si>
    <t>Contingency Usage</t>
  </si>
  <si>
    <t>Covenant Strength</t>
  </si>
  <si>
    <t>Floor Plates</t>
  </si>
  <si>
    <t>Programme</t>
  </si>
  <si>
    <t>Interest Cover</t>
  </si>
  <si>
    <t>Historical &amp; Forecast Yield</t>
  </si>
  <si>
    <t>Historical &amp; Forecast Vacancy</t>
  </si>
  <si>
    <t>Pending Events</t>
  </si>
  <si>
    <t>Projected Rent</t>
  </si>
  <si>
    <t>Rent Reviews</t>
  </si>
  <si>
    <t>Tenant Sectors</t>
  </si>
  <si>
    <t>Fkdsfj</t>
  </si>
  <si>
    <t>Adsdfj Dsdfjlkos</t>
  </si>
  <si>
    <t>Hoeriefes Fedswe</t>
  </si>
  <si>
    <t>1 Dsdlkj Sfd</t>
  </si>
  <si>
    <t>Sdfds Ssdfd</t>
  </si>
  <si>
    <t>Dssd Fdslkj</t>
  </si>
  <si>
    <t>Fdsdjl Edjsdlkdd</t>
  </si>
  <si>
    <t>Dsd Efio</t>
  </si>
  <si>
    <t>23 Fdskl Daefoihsa</t>
  </si>
  <si>
    <t>Ddsdkj Sdfs</t>
  </si>
  <si>
    <t>Reweslkj</t>
  </si>
  <si>
    <t>Dsioi Dsdffdg</t>
  </si>
  <si>
    <t>Hdsf Ssdf Sdewoi</t>
  </si>
  <si>
    <t>2 Fdsl Dsdfoih</t>
  </si>
  <si>
    <t>Helpdesk Response</t>
  </si>
  <si>
    <t>Historical &amp; Forecast Market Rent</t>
  </si>
  <si>
    <t>Covenant</t>
  </si>
  <si>
    <t>Loan</t>
  </si>
  <si>
    <t>Interest</t>
  </si>
  <si>
    <t>Rent and Interest Cover</t>
  </si>
  <si>
    <t>Development Costs</t>
  </si>
  <si>
    <t>Rent review</t>
  </si>
  <si>
    <t>Landlord's option</t>
  </si>
  <si>
    <t>Rent start</t>
  </si>
  <si>
    <t>Cleaning notice</t>
  </si>
  <si>
    <t>JBH</t>
  </si>
  <si>
    <t>PRB</t>
  </si>
  <si>
    <t>DSV</t>
  </si>
  <si>
    <t>Value and Cost</t>
  </si>
  <si>
    <t>Running Yield</t>
  </si>
  <si>
    <t>Running</t>
  </si>
  <si>
    <t>Yield</t>
  </si>
  <si>
    <t>Compare</t>
  </si>
  <si>
    <t>Exit</t>
  </si>
  <si>
    <t>Exit Yield</t>
  </si>
  <si>
    <t>Percentage Leased</t>
  </si>
  <si>
    <t>These are just ideas. Once you get started, you'll think of many more …</t>
  </si>
  <si>
    <t>… and, yes, in the real world your dashboard would have figures on it too …</t>
  </si>
  <si>
    <t>Expenditure vs Budget</t>
  </si>
  <si>
    <t>Part Two</t>
  </si>
  <si>
    <t>All functions used are either Excel's own functions or VBA functions, the code of which is provided.</t>
  </si>
  <si>
    <t>Refinancing</t>
  </si>
  <si>
    <t>Development monitoring</t>
  </si>
  <si>
    <t>Some Ideas for Development Monitoring Dashboards</t>
  </si>
  <si>
    <t>Some Ideas for Portfolio Management Dashboards</t>
  </si>
  <si>
    <t>Some Ideas for Property Management Dashboards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</si>
</sst>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  <numFmt numFmtId="165" formatCode="_(\ \£#,##0.00\ &quot;/sf&quot;_);\(\£#,##0.00\ &quot;/sf&quot;\);"/>
    <numFmt numFmtId="166" formatCode="_(\ \£#,##0.0\ &quot;/sf&quot;_);\(\£#,##0.0\ &quot;/sf&quot;\);"/>
    <numFmt numFmtId="167" formatCode="_(\ \£#,##0\ &quot;/sf&quot;_);\(\£#,##0\ &quot;/sf&quot;\);"/>
    <numFmt numFmtId="168" formatCode="yyyy"/>
    <numFmt numFmtId="169" formatCode="[$-809]dd\ mmmm\ yyyy"/>
    <numFmt numFmtId="170" formatCode="_(\ ##,##0_);\(#,##0\);"/>
    <numFmt numFmtId="171" formatCode="_(\ 0.00%\ _);\(0.00%\ \);"/>
    <numFmt numFmtId="172" formatCode="_(\ 0.0%\ _);\(0.0%\ \);"/>
    <numFmt numFmtId="173" formatCode="_(\ 0%\ _);\(0%\ \);"/>
    <numFmt numFmtId="174" formatCode="_(\ \£#,##0.00\ &quot;/sq m&quot;_);\(\£#,##0.00\ &quot;/sq m&quot;\);"/>
    <numFmt numFmtId="175" formatCode="_(\ \£#,##0\ &quot;psm&quot;_);\(\£#,##0.00\ &quot;/sq m&quot;\);"/>
    <numFmt numFmtId="176" formatCode="_(\ \#\,##0\ &quot;psm&quot;_);\(\£#,##0.00\ &quot;/sq m&quot;\);"/>
    <numFmt numFmtId="177" formatCode="_(\ \0\ &quot;psm&quot;_);\(\£#,##0.00\ &quot;/sq m&quot;\);"/>
    <numFmt numFmtId="178" formatCode="_(\ \#\ &quot;psm&quot;_);\(\£#,##0.00\ &quot;/sq m&quot;\);"/>
    <numFmt numFmtId="179" formatCode="_(\ 0\ &quot;psm&quot;_);\(\£#,##0.00\ &quot;/sq m&quot;\);"/>
    <numFmt numFmtId="180" formatCode="_(\ #,##0\ &quot;m²&quot;_);\(#,##0\ &quot;m²&quot;\);"/>
    <numFmt numFmtId="181" formatCode="_(\ \£#,##0.00_);\(\£#,##0.00\);"/>
    <numFmt numFmtId="182" formatCode=";;;"/>
    <numFmt numFmtId="183" formatCode="_(\ \£#,##0_);\(\£#,##0.00\);"/>
    <numFmt numFmtId="184" formatCode="_(\ ###0_);\(###0\);"/>
    <numFmt numFmtId="185" formatCode="_(\ ###0_);\(###0\);\(###0\)"/>
    <numFmt numFmtId="186" formatCode="_(\ ###0_);\(###0\);0"/>
    <numFmt numFmtId="187" formatCode="_(\ \£#,##0.0_);\(\£#,##0.0\);"/>
    <numFmt numFmtId="188" formatCode="_(\ \£#,##0_);\(\£#,##0\);"/>
    <numFmt numFmtId="189" formatCode="#,##0;\(#,##0\)"/>
    <numFmt numFmtId="190" formatCode="#,##0_);\(#,##0\)"/>
    <numFmt numFmtId="191" formatCode="_-* #,##0.0_-;\-* #,##0.0_-;_-* &quot;-&quot;_-;_-@_-"/>
    <numFmt numFmtId="192" formatCode="_-* #,##0.00_-;\-* #,##0.00_-;_-* &quot;-&quot;_-;_-@_-"/>
    <numFmt numFmtId="193" formatCode="&quot;£&quot;#,##0.00_);\(&quot;£&quot;#,##0.00\);&quot;-&quot;_00\)"/>
    <numFmt numFmtId="194" formatCode="#,##0_);\(#,##0\);"/>
    <numFmt numFmtId="195" formatCode="&quot;£&quot;#,##0.00_);\(&quot;£&quot;#,##0.00\);&quot;-&quot;_0_0_)"/>
    <numFmt numFmtId="196" formatCode="0.0%"/>
    <numFmt numFmtId="197" formatCode="&quot;£&quot;#,##0_);\(&quot;£&quot;#,##0\);&quot;-&quot;_ _)"/>
    <numFmt numFmtId="198" formatCode="#,##0.00_);\(#,##0.00\);"/>
    <numFmt numFmtId="199" formatCode="0.0,,&quot;m&quot;_);\(.0,,&quot;m&quot;\);"/>
    <numFmt numFmtId="200" formatCode="0.0,,&quot; m&quot;_);\(.0,,&quot; m&quot;\);"/>
    <numFmt numFmtId="201" formatCode="_(\ #,##0\ &quot;months&quot;_);\(#,##0\ &quot;months&quot;\);"/>
    <numFmt numFmtId="202" formatCode="_(\ #,##0\ &quot;m&quot;_);\(#,##0\ &quot;m&quot;\);"/>
    <numFmt numFmtId="203" formatCode="_(\ #,##0\ &quot;years&quot;_);\(#,##0\ &quot;years&quot;\);"/>
    <numFmt numFmtId="204" formatCode="_(\ ###0.00_);\(###0.00\);"/>
    <numFmt numFmtId="205" formatCode="_(\ #,##0\ &quot;sf&quot;_);\(#,##0\ &quot;sf&quot;\);"/>
    <numFmt numFmtId="206" formatCode="&quot;£&quot;#,##0_);\(&quot;£&quot;#,##0\)"/>
    <numFmt numFmtId="207" formatCode="&quot;£&quot;#,##0_);[Red]\(&quot;£&quot;#,##0\)"/>
    <numFmt numFmtId="208" formatCode="&quot;£&quot;#,##0.00_);\(&quot;£&quot;#,##0.00\)"/>
    <numFmt numFmtId="209" formatCode="&quot;£&quot;#,##0.00_);[Red]\(&quot;£&quot;#,##0.00\)"/>
    <numFmt numFmtId="210" formatCode="_(&quot;£&quot;* #,##0_);_(&quot;£&quot;* \(#,##0\);_(&quot;£&quot;* &quot;-&quot;_);_(@_)"/>
    <numFmt numFmtId="211" formatCode="_(* #,##0_);_(* \(#,##0\);_(* &quot;-&quot;_);_(@_)"/>
    <numFmt numFmtId="212" formatCode="_(&quot;£&quot;* #,##0.00_);_(&quot;£&quot;* \(#,##0.00\);_(&quot;£&quot;* &quot;-&quot;??_);_(@_)"/>
    <numFmt numFmtId="213" formatCode="_(* #,##0.00_);_(* \(#,##0.00\);_(* &quot;-&quot;??_);_(@_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(\ &quot;&quot;####0\ &quot;&quot;_);\(&quot;&quot;###00\ &quot;&quot;\);"/>
    <numFmt numFmtId="218" formatCode="[$€-2]\ #,##0.00_);[Red]\([$€-2]\ #,##0.00\)"/>
    <numFmt numFmtId="219" formatCode="_(\ 0.%\ _);\(0.00%\ \);"/>
    <numFmt numFmtId="220" formatCode="_(d\ mmm\ yyyy_);;"/>
    <numFmt numFmtId="221" formatCode="_(dd/mm/yy_);;"/>
  </numFmts>
  <fonts count="26">
    <font>
      <sz val="12"/>
      <name val="Verdana"/>
      <family val="2"/>
    </font>
    <font>
      <sz val="11"/>
      <name val="Times New Roman"/>
      <family val="0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u val="single"/>
      <sz val="8"/>
      <color indexed="12"/>
      <name val="Verdana"/>
      <family val="2"/>
    </font>
    <font>
      <sz val="10"/>
      <name val="Verdana"/>
      <family val="2"/>
    </font>
    <font>
      <sz val="12"/>
      <color indexed="8"/>
      <name val="Verdana"/>
      <family val="2"/>
    </font>
    <font>
      <sz val="12"/>
      <color indexed="9"/>
      <name val="Verdana"/>
      <family val="2"/>
    </font>
    <font>
      <sz val="11"/>
      <name val="Verdana"/>
      <family val="2"/>
    </font>
    <font>
      <b/>
      <sz val="11"/>
      <color indexed="16"/>
      <name val="Wingdings"/>
      <family val="0"/>
    </font>
    <font>
      <sz val="12"/>
      <color indexed="16"/>
      <name val="Times New Roman"/>
      <family val="1"/>
    </font>
    <font>
      <sz val="10"/>
      <name val="Arial"/>
      <family val="2"/>
    </font>
    <font>
      <sz val="3.5"/>
      <name val="Arial"/>
      <family val="0"/>
    </font>
    <font>
      <sz val="9"/>
      <name val="Arial"/>
      <family val="2"/>
    </font>
    <font>
      <sz val="8"/>
      <name val="Arial"/>
      <family val="0"/>
    </font>
    <font>
      <sz val="2.75"/>
      <name val="Arial"/>
      <family val="0"/>
    </font>
    <font>
      <sz val="3.75"/>
      <name val="Arial"/>
      <family val="0"/>
    </font>
    <font>
      <sz val="3"/>
      <name val="Arial"/>
      <family val="0"/>
    </font>
    <font>
      <sz val="11.75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color indexed="9"/>
      <name val="Verdana"/>
      <family val="2"/>
    </font>
    <font>
      <sz val="4.25"/>
      <name val="Arial"/>
      <family val="0"/>
    </font>
    <font>
      <sz val="4"/>
      <name val="Arial"/>
      <family val="0"/>
    </font>
    <font>
      <sz val="4.7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19" applyFont="1" applyFill="1" applyAlignment="1">
      <alignment/>
    </xf>
    <xf numFmtId="0" fontId="0" fillId="3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 horizontal="right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4" borderId="0" xfId="0" applyFill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10" fillId="0" borderId="0" xfId="0" applyFont="1" applyAlignment="1" quotePrefix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170" fontId="0" fillId="0" borderId="1" xfId="0" applyNumberFormat="1" applyBorder="1" applyAlignment="1">
      <alignment/>
    </xf>
    <xf numFmtId="0" fontId="4" fillId="0" borderId="0" xfId="0" applyFont="1" applyAlignment="1">
      <alignment horizontal="right"/>
    </xf>
    <xf numFmtId="173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181" fontId="0" fillId="0" borderId="1" xfId="0" applyNumberFormat="1" applyBorder="1" applyAlignment="1">
      <alignment/>
    </xf>
    <xf numFmtId="184" fontId="0" fillId="0" borderId="0" xfId="0" applyNumberFormat="1" applyAlignment="1">
      <alignment/>
    </xf>
    <xf numFmtId="0" fontId="0" fillId="0" borderId="0" xfId="0" applyAlignment="1">
      <alignment horizontal="left"/>
    </xf>
    <xf numFmtId="188" fontId="0" fillId="0" borderId="0" xfId="0" applyNumberFormat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21" fillId="0" borderId="0" xfId="0" applyFont="1" applyAlignment="1">
      <alignment/>
    </xf>
    <xf numFmtId="0" fontId="22" fillId="7" borderId="2" xfId="0" applyFont="1" applyFill="1" applyBorder="1" applyAlignment="1">
      <alignment horizontal="centerContinuous"/>
    </xf>
    <xf numFmtId="0" fontId="22" fillId="7" borderId="3" xfId="0" applyFont="1" applyFill="1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0" fontId="0" fillId="0" borderId="8" xfId="0" applyNumberFormat="1" applyBorder="1" applyAlignment="1">
      <alignment/>
    </xf>
    <xf numFmtId="170" fontId="0" fillId="0" borderId="9" xfId="0" applyNumberFormat="1" applyBorder="1" applyAlignment="1">
      <alignment/>
    </xf>
    <xf numFmtId="170" fontId="0" fillId="0" borderId="10" xfId="0" applyNumberFormat="1" applyBorder="1" applyAlignment="1">
      <alignment/>
    </xf>
    <xf numFmtId="171" fontId="0" fillId="0" borderId="0" xfId="0" applyNumberFormat="1" applyAlignment="1">
      <alignment/>
    </xf>
    <xf numFmtId="171" fontId="0" fillId="0" borderId="11" xfId="0" applyNumberFormat="1" applyBorder="1" applyAlignment="1">
      <alignment/>
    </xf>
    <xf numFmtId="171" fontId="0" fillId="0" borderId="12" xfId="0" applyNumberFormat="1" applyBorder="1" applyAlignment="1">
      <alignment/>
    </xf>
    <xf numFmtId="171" fontId="0" fillId="0" borderId="13" xfId="0" applyNumberFormat="1" applyBorder="1" applyAlignment="1">
      <alignment/>
    </xf>
    <xf numFmtId="171" fontId="0" fillId="0" borderId="14" xfId="0" applyNumberFormat="1" applyBorder="1" applyAlignment="1">
      <alignment/>
    </xf>
    <xf numFmtId="171" fontId="0" fillId="0" borderId="15" xfId="0" applyNumberFormat="1" applyBorder="1" applyAlignment="1">
      <alignment/>
    </xf>
    <xf numFmtId="171" fontId="0" fillId="0" borderId="16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17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170" fontId="0" fillId="0" borderId="0" xfId="0" applyNumberFormat="1" applyBorder="1" applyAlignment="1">
      <alignment/>
    </xf>
    <xf numFmtId="170" fontId="0" fillId="0" borderId="11" xfId="0" applyNumberFormat="1" applyBorder="1" applyAlignment="1">
      <alignment/>
    </xf>
    <xf numFmtId="170" fontId="0" fillId="0" borderId="13" xfId="0" applyNumberFormat="1" applyBorder="1" applyAlignment="1">
      <alignment/>
    </xf>
    <xf numFmtId="170" fontId="0" fillId="0" borderId="15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0" fontId="0" fillId="0" borderId="18" xfId="0" applyNumberFormat="1" applyBorder="1" applyAlignment="1">
      <alignment/>
    </xf>
    <xf numFmtId="170" fontId="0" fillId="0" borderId="12" xfId="0" applyNumberFormat="1" applyBorder="1" applyAlignment="1">
      <alignment/>
    </xf>
    <xf numFmtId="170" fontId="0" fillId="0" borderId="14" xfId="0" applyNumberFormat="1" applyBorder="1" applyAlignment="1">
      <alignment/>
    </xf>
    <xf numFmtId="170" fontId="0" fillId="0" borderId="17" xfId="0" applyNumberFormat="1" applyBorder="1" applyAlignment="1">
      <alignment/>
    </xf>
    <xf numFmtId="170" fontId="0" fillId="0" borderId="16" xfId="0" applyNumberFormat="1" applyBorder="1" applyAlignment="1">
      <alignment/>
    </xf>
    <xf numFmtId="9" fontId="0" fillId="0" borderId="11" xfId="0" applyNumberFormat="1" applyBorder="1" applyAlignment="1">
      <alignment/>
    </xf>
    <xf numFmtId="173" fontId="0" fillId="0" borderId="18" xfId="0" applyNumberFormat="1" applyBorder="1" applyAlignment="1">
      <alignment/>
    </xf>
    <xf numFmtId="9" fontId="0" fillId="0" borderId="13" xfId="0" applyNumberFormat="1" applyBorder="1" applyAlignment="1">
      <alignment/>
    </xf>
    <xf numFmtId="173" fontId="0" fillId="0" borderId="0" xfId="0" applyNumberFormat="1" applyBorder="1" applyAlignment="1">
      <alignment/>
    </xf>
    <xf numFmtId="9" fontId="0" fillId="0" borderId="15" xfId="0" applyNumberFormat="1" applyBorder="1" applyAlignment="1">
      <alignment/>
    </xf>
    <xf numFmtId="173" fontId="0" fillId="0" borderId="17" xfId="0" applyNumberFormat="1" applyBorder="1" applyAlignment="1">
      <alignment/>
    </xf>
    <xf numFmtId="171" fontId="0" fillId="0" borderId="18" xfId="0" applyNumberFormat="1" applyBorder="1" applyAlignment="1">
      <alignment/>
    </xf>
    <xf numFmtId="22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170" fontId="0" fillId="0" borderId="11" xfId="0" applyNumberFormat="1" applyFill="1" applyBorder="1" applyAlignment="1">
      <alignment/>
    </xf>
    <xf numFmtId="170" fontId="0" fillId="0" borderId="13" xfId="0" applyNumberFormat="1" applyFill="1" applyBorder="1" applyAlignment="1">
      <alignment/>
    </xf>
    <xf numFmtId="173" fontId="0" fillId="0" borderId="18" xfId="0" applyNumberFormat="1" applyFill="1" applyBorder="1" applyAlignment="1">
      <alignment/>
    </xf>
    <xf numFmtId="173" fontId="0" fillId="0" borderId="12" xfId="0" applyNumberFormat="1" applyFill="1" applyBorder="1" applyAlignment="1">
      <alignment/>
    </xf>
    <xf numFmtId="173" fontId="0" fillId="0" borderId="14" xfId="0" applyNumberFormat="1" applyFill="1" applyBorder="1" applyAlignment="1">
      <alignment/>
    </xf>
    <xf numFmtId="170" fontId="0" fillId="0" borderId="15" xfId="0" applyNumberFormat="1" applyFill="1" applyBorder="1" applyAlignment="1">
      <alignment/>
    </xf>
    <xf numFmtId="173" fontId="0" fillId="0" borderId="17" xfId="0" applyNumberFormat="1" applyFill="1" applyBorder="1" applyAlignment="1">
      <alignment/>
    </xf>
    <xf numFmtId="173" fontId="0" fillId="0" borderId="16" xfId="0" applyNumberFormat="1" applyFill="1" applyBorder="1" applyAlignment="1">
      <alignment/>
    </xf>
    <xf numFmtId="0" fontId="6" fillId="0" borderId="0" xfId="0" applyFont="1" applyAlignment="1" quotePrefix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3F3F4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7F3D3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7B818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Camera!$B$16:$B$17</c:f>
              <c:numCache>
                <c:ptCount val="2"/>
                <c:pt idx="0">
                  <c:v>300</c:v>
                </c:pt>
                <c:pt idx="1">
                  <c:v>600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Camera!$C$16:$C$17</c:f>
              <c:numCache>
                <c:ptCount val="2"/>
                <c:pt idx="0">
                  <c:v>275</c:v>
                </c:pt>
                <c:pt idx="1">
                  <c:v>650</c:v>
                </c:pt>
              </c:numCache>
            </c:numRef>
          </c:val>
        </c:ser>
        <c:overlap val="50"/>
        <c:gapWidth val="50"/>
        <c:axId val="59027005"/>
        <c:axId val="61480998"/>
      </c:barChart>
      <c:catAx>
        <c:axId val="59027005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61480998"/>
        <c:crosses val="autoZero"/>
        <c:auto val="1"/>
        <c:lblOffset val="100"/>
        <c:noMultiLvlLbl val="0"/>
      </c:catAx>
      <c:valAx>
        <c:axId val="61480998"/>
        <c:scaling>
          <c:orientation val="minMax"/>
        </c:scaling>
        <c:axPos val="l"/>
        <c:majorGridlines/>
        <c:delete val="0"/>
        <c:numFmt formatCode="_(\ \£#,##0_);\(\£#,##0.00\)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027005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8567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Sources!$E$102:$E$125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Sources!$F$102:$F$125</c:f>
              <c:numCache>
                <c:ptCount val="24"/>
                <c:pt idx="0">
                  <c:v>18</c:v>
                </c:pt>
                <c:pt idx="1">
                  <c:v>22</c:v>
                </c:pt>
                <c:pt idx="2">
                  <c:v>25</c:v>
                </c:pt>
                <c:pt idx="3">
                  <c:v>33</c:v>
                </c:pt>
                <c:pt idx="4">
                  <c:v>43</c:v>
                </c:pt>
                <c:pt idx="5">
                  <c:v>45</c:v>
                </c:pt>
                <c:pt idx="6">
                  <c:v>35</c:v>
                </c:pt>
                <c:pt idx="7">
                  <c:v>30</c:v>
                </c:pt>
                <c:pt idx="8">
                  <c:v>30</c:v>
                </c:pt>
                <c:pt idx="9">
                  <c:v>34</c:v>
                </c:pt>
                <c:pt idx="10">
                  <c:v>41</c:v>
                </c:pt>
                <c:pt idx="11">
                  <c:v>50</c:v>
                </c:pt>
                <c:pt idx="12">
                  <c:v>57</c:v>
                </c:pt>
                <c:pt idx="13">
                  <c:v>55</c:v>
                </c:pt>
                <c:pt idx="14">
                  <c:v>46</c:v>
                </c:pt>
                <c:pt idx="15">
                  <c:v>36</c:v>
                </c:pt>
                <c:pt idx="16">
                  <c:v>35</c:v>
                </c:pt>
                <c:pt idx="17">
                  <c:v>38</c:v>
                </c:pt>
                <c:pt idx="18">
                  <c:v>40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A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Sources!$E$102:$E$125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Sources!$G$102:$G$125</c:f>
              <c:numCache>
                <c:ptCount val="24"/>
                <c:pt idx="18">
                  <c:v>40</c:v>
                </c:pt>
                <c:pt idx="19">
                  <c:v>45</c:v>
                </c:pt>
                <c:pt idx="20">
                  <c:v>55</c:v>
                </c:pt>
                <c:pt idx="21">
                  <c:v>57</c:v>
                </c:pt>
                <c:pt idx="22">
                  <c:v>57</c:v>
                </c:pt>
                <c:pt idx="23">
                  <c:v>60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34619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Sources!$E$102:$E$125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Sources!$I$102:$I$125</c:f>
              <c:numCache>
                <c:ptCount val="24"/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2">
                  <c:v>47.5</c:v>
                </c:pt>
                <c:pt idx="23">
                  <c:v>47.5</c:v>
                </c:pt>
              </c:numCache>
            </c:numRef>
          </c:yVal>
          <c:smooth val="0"/>
        </c:ser>
        <c:axId val="25737953"/>
        <c:axId val="30314986"/>
      </c:scatterChart>
      <c:valAx>
        <c:axId val="25737953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30314986"/>
        <c:crosses val="autoZero"/>
        <c:crossBetween val="midCat"/>
        <c:dispUnits/>
      </c:valAx>
      <c:valAx>
        <c:axId val="30314986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25737953"/>
        <c:crosses val="autoZero"/>
        <c:crossBetween val="midCat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Sources!$I$146:$I$155</c:f>
              <c:numCache>
                <c:ptCount val="10"/>
                <c:pt idx="0">
                  <c:v>4000</c:v>
                </c:pt>
                <c:pt idx="1">
                  <c:v>5500</c:v>
                </c:pt>
                <c:pt idx="2">
                  <c:v>6000</c:v>
                </c:pt>
                <c:pt idx="3">
                  <c:v>6500</c:v>
                </c:pt>
                <c:pt idx="4">
                  <c:v>7800</c:v>
                </c:pt>
                <c:pt idx="5">
                  <c:v>7800</c:v>
                </c:pt>
                <c:pt idx="6">
                  <c:v>8400</c:v>
                </c:pt>
                <c:pt idx="7">
                  <c:v>8600</c:v>
                </c:pt>
                <c:pt idx="8">
                  <c:v>6000</c:v>
                </c:pt>
                <c:pt idx="9">
                  <c:v>7600</c:v>
                </c:pt>
              </c:numCache>
            </c:numRef>
          </c:val>
        </c:ser>
        <c:ser>
          <c:idx val="1"/>
          <c:order val="1"/>
          <c:spPr>
            <a:solidFill>
              <a:srgbClr val="F3E07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Sources!$J$146:$J$155</c:f>
              <c:numCache>
                <c:ptCount val="10"/>
                <c:pt idx="4">
                  <c:v>1100</c:v>
                </c:pt>
                <c:pt idx="5">
                  <c:v>1100</c:v>
                </c:pt>
                <c:pt idx="6">
                  <c:v>1200</c:v>
                </c:pt>
                <c:pt idx="7">
                  <c:v>1300</c:v>
                </c:pt>
                <c:pt idx="8">
                  <c:v>1300</c:v>
                </c:pt>
                <c:pt idx="9">
                  <c:v>1300</c:v>
                </c:pt>
              </c:numCache>
            </c:numRef>
          </c:val>
        </c:ser>
        <c:ser>
          <c:idx val="2"/>
          <c:order val="2"/>
          <c:spPr>
            <a:solidFill>
              <a:srgbClr val="E299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Sources!$K$146:$K$155</c:f>
              <c:numCache>
                <c:ptCount val="10"/>
                <c:pt idx="9">
                  <c:v>1500</c:v>
                </c:pt>
              </c:numCache>
            </c:numRef>
          </c:val>
        </c:ser>
        <c:overlap val="100"/>
        <c:gapWidth val="0"/>
        <c:axId val="4399419"/>
        <c:axId val="39594772"/>
      </c:barChart>
      <c:catAx>
        <c:axId val="4399419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39594772"/>
        <c:crosses val="autoZero"/>
        <c:auto val="1"/>
        <c:lblOffset val="100"/>
        <c:noMultiLvlLbl val="0"/>
      </c:catAx>
      <c:valAx>
        <c:axId val="39594772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4399419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8567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Sources!$I$158:$I$170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Sources!$J$158:$J$170</c:f>
              <c:numCache>
                <c:ptCount val="13"/>
                <c:pt idx="0">
                  <c:v>0</c:v>
                </c:pt>
                <c:pt idx="1">
                  <c:v>0.08333333333333333</c:v>
                </c:pt>
                <c:pt idx="2">
                  <c:v>0.16666666666666666</c:v>
                </c:pt>
                <c:pt idx="3">
                  <c:v>0.25</c:v>
                </c:pt>
                <c:pt idx="4">
                  <c:v>0.3333333333333333</c:v>
                </c:pt>
                <c:pt idx="5">
                  <c:v>0.4166666666666667</c:v>
                </c:pt>
                <c:pt idx="6">
                  <c:v>0.5</c:v>
                </c:pt>
                <c:pt idx="7">
                  <c:v>0.5833333333333334</c:v>
                </c:pt>
                <c:pt idx="8">
                  <c:v>0.6666666666666666</c:v>
                </c:pt>
                <c:pt idx="9">
                  <c:v>0.75</c:v>
                </c:pt>
                <c:pt idx="10">
                  <c:v>0.8333333333333334</c:v>
                </c:pt>
                <c:pt idx="11">
                  <c:v>0.9166666666666666</c:v>
                </c:pt>
                <c:pt idx="12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A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Sources!$I$158:$I$170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Sources!$K$158:$K$170</c:f>
              <c:numCache>
                <c:ptCount val="13"/>
                <c:pt idx="0">
                  <c:v>0</c:v>
                </c:pt>
                <c:pt idx="1">
                  <c:v>0.1</c:v>
                </c:pt>
                <c:pt idx="2">
                  <c:v>0.12</c:v>
                </c:pt>
                <c:pt idx="3">
                  <c:v>0.2</c:v>
                </c:pt>
                <c:pt idx="4">
                  <c:v>0.3</c:v>
                </c:pt>
                <c:pt idx="5">
                  <c:v>0.47</c:v>
                </c:pt>
                <c:pt idx="6">
                  <c:v>0.51</c:v>
                </c:pt>
                <c:pt idx="7">
                  <c:v>0.53</c:v>
                </c:pt>
                <c:pt idx="8">
                  <c:v>0.58</c:v>
                </c:pt>
                <c:pt idx="9">
                  <c:v>0.66</c:v>
                </c:pt>
              </c:numCache>
            </c:numRef>
          </c:yVal>
          <c:smooth val="0"/>
        </c:ser>
        <c:axId val="20808629"/>
        <c:axId val="53059934"/>
      </c:scatterChart>
      <c:valAx>
        <c:axId val="20808629"/>
        <c:scaling>
          <c:orientation val="minMax"/>
          <c:max val="12"/>
        </c:scaling>
        <c:axPos val="b"/>
        <c:delete val="0"/>
        <c:numFmt formatCode=";;;" sourceLinked="0"/>
        <c:majorTickMark val="out"/>
        <c:minorTickMark val="none"/>
        <c:tickLblPos val="nextTo"/>
        <c:crossAx val="53059934"/>
        <c:crosses val="autoZero"/>
        <c:crossBetween val="midCat"/>
        <c:dispUnits/>
      </c:valAx>
      <c:valAx>
        <c:axId val="53059934"/>
        <c:scaling>
          <c:orientation val="minMax"/>
          <c:max val="1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20808629"/>
        <c:crosses val="autoZero"/>
        <c:crossBetween val="midCat"/>
        <c:dispUnits/>
        <c:majorUnit val="0.25"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E2998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Sources!$F$179:$G$179</c:f>
              <c:numCache>
                <c:ptCount val="2"/>
                <c:pt idx="0">
                  <c:v>260</c:v>
                </c:pt>
              </c:numCache>
            </c:numRef>
          </c:val>
        </c:ser>
        <c:ser>
          <c:idx val="1"/>
          <c:order val="1"/>
          <c:spPr>
            <a:solidFill>
              <a:srgbClr val="F3E07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Sources!$F$180:$G$180</c:f>
              <c:numCache>
                <c:ptCount val="2"/>
                <c:pt idx="0">
                  <c:v>50</c:v>
                </c:pt>
              </c:numCache>
            </c:numRef>
          </c:val>
        </c:ser>
        <c:ser>
          <c:idx val="2"/>
          <c:order val="2"/>
          <c:spPr>
            <a:solidFill>
              <a:srgbClr val="F5BD87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Sources!$F$181:$G$181</c:f>
              <c:numCache>
                <c:ptCount val="2"/>
                <c:pt idx="0">
                  <c:v>40</c:v>
                </c:pt>
              </c:numCache>
            </c:numRef>
          </c:val>
        </c:ser>
        <c:ser>
          <c:idx val="3"/>
          <c:order val="3"/>
          <c:spPr>
            <a:solidFill>
              <a:srgbClr val="B0A1C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Sources!$F$182:$G$182</c:f>
              <c:numCache>
                <c:ptCount val="2"/>
                <c:pt idx="1">
                  <c:v>520</c:v>
                </c:pt>
              </c:numCache>
            </c:numRef>
          </c:val>
        </c:ser>
        <c:ser>
          <c:idx val="4"/>
          <c:order val="4"/>
          <c:spPr>
            <a:solidFill>
              <a:srgbClr val="BBD69A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Sources!$F$183:$G$183</c:f>
              <c:numCache>
                <c:ptCount val="2"/>
                <c:pt idx="1">
                  <c:v>120</c:v>
                </c:pt>
              </c:numCache>
            </c:numRef>
          </c:val>
        </c:ser>
        <c:overlap val="100"/>
        <c:gapWidth val="50"/>
        <c:axId val="7777359"/>
        <c:axId val="2887368"/>
      </c:barChart>
      <c:barChart>
        <c:barDir val="bar"/>
        <c:grouping val="clustered"/>
        <c:varyColors val="0"/>
        <c:ser>
          <c:idx val="5"/>
          <c:order val="5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Sources!$F$184:$G$184</c:f>
              <c:numCache>
                <c:ptCount val="2"/>
                <c:pt idx="0">
                  <c:v>290</c:v>
                </c:pt>
                <c:pt idx="1">
                  <c:v>610</c:v>
                </c:pt>
              </c:numCache>
            </c:numRef>
          </c:val>
        </c:ser>
        <c:overlap val="100"/>
        <c:gapWidth val="20"/>
        <c:axId val="25986313"/>
        <c:axId val="32550226"/>
      </c:barChart>
      <c:catAx>
        <c:axId val="7777359"/>
        <c:scaling>
          <c:orientation val="minMax"/>
        </c:scaling>
        <c:axPos val="l"/>
        <c:delete val="0"/>
        <c:numFmt formatCode=";;;" sourceLinked="0"/>
        <c:majorTickMark val="out"/>
        <c:minorTickMark val="none"/>
        <c:tickLblPos val="nextTo"/>
        <c:crossAx val="2887368"/>
        <c:crosses val="autoZero"/>
        <c:auto val="1"/>
        <c:lblOffset val="100"/>
        <c:noMultiLvlLbl val="0"/>
      </c:catAx>
      <c:valAx>
        <c:axId val="2887368"/>
        <c:scaling>
          <c:orientation val="minMax"/>
        </c:scaling>
        <c:axPos val="b"/>
        <c:majorGridlines/>
        <c:delete val="0"/>
        <c:numFmt formatCode=";;;" sourceLinked="0"/>
        <c:majorTickMark val="out"/>
        <c:minorTickMark val="none"/>
        <c:tickLblPos val="nextTo"/>
        <c:crossAx val="7777359"/>
        <c:crossesAt val="1"/>
        <c:crossBetween val="between"/>
        <c:dispUnits/>
      </c:valAx>
      <c:catAx>
        <c:axId val="25986313"/>
        <c:scaling>
          <c:orientation val="minMax"/>
        </c:scaling>
        <c:axPos val="l"/>
        <c:delete val="1"/>
        <c:majorTickMark val="in"/>
        <c:minorTickMark val="none"/>
        <c:tickLblPos val="nextTo"/>
        <c:crossAx val="32550226"/>
        <c:crosses val="autoZero"/>
        <c:auto val="1"/>
        <c:lblOffset val="100"/>
        <c:noMultiLvlLbl val="0"/>
      </c:catAx>
      <c:valAx>
        <c:axId val="32550226"/>
        <c:scaling>
          <c:orientation val="minMax"/>
        </c:scaling>
        <c:axPos val="b"/>
        <c:delete val="0"/>
        <c:numFmt formatCode=";;;" sourceLinked="0"/>
        <c:majorTickMark val="in"/>
        <c:minorTickMark val="none"/>
        <c:tickLblPos val="nextTo"/>
        <c:crossAx val="25986313"/>
        <c:crosses val="max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Sources!$M$113:$M$142</c:f>
              <c:numCache>
                <c:ptCount val="30"/>
                <c:pt idx="0">
                  <c:v>1990</c:v>
                </c:pt>
                <c:pt idx="1">
                  <c:v>1990.5</c:v>
                </c:pt>
                <c:pt idx="2">
                  <c:v>1992</c:v>
                </c:pt>
                <c:pt idx="3">
                  <c:v>1993.5</c:v>
                </c:pt>
                <c:pt idx="4">
                  <c:v>1994</c:v>
                </c:pt>
                <c:pt idx="5">
                  <c:v>1995.5</c:v>
                </c:pt>
                <c:pt idx="6">
                  <c:v>1996</c:v>
                </c:pt>
                <c:pt idx="7">
                  <c:v>1997</c:v>
                </c:pt>
                <c:pt idx="8">
                  <c:v>1999</c:v>
                </c:pt>
                <c:pt idx="9">
                  <c:v>2000</c:v>
                </c:pt>
                <c:pt idx="10">
                  <c:v>2000</c:v>
                </c:pt>
                <c:pt idx="11">
                  <c:v>2000.5</c:v>
                </c:pt>
                <c:pt idx="12">
                  <c:v>2001</c:v>
                </c:pt>
                <c:pt idx="13">
                  <c:v>2001.5</c:v>
                </c:pt>
                <c:pt idx="14">
                  <c:v>2002.5</c:v>
                </c:pt>
                <c:pt idx="15">
                  <c:v>2003</c:v>
                </c:pt>
                <c:pt idx="16">
                  <c:v>2003.5</c:v>
                </c:pt>
                <c:pt idx="17">
                  <c:v>2004.25</c:v>
                </c:pt>
                <c:pt idx="18">
                  <c:v>2004.25</c:v>
                </c:pt>
                <c:pt idx="19">
                  <c:v>2004.75</c:v>
                </c:pt>
                <c:pt idx="20">
                  <c:v>2005</c:v>
                </c:pt>
                <c:pt idx="21">
                  <c:v>2005.5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1990</c:v>
                </c:pt>
                <c:pt idx="28">
                  <c:v>1999</c:v>
                </c:pt>
                <c:pt idx="29">
                  <c:v>2005</c:v>
                </c:pt>
              </c:numCache>
            </c:numRef>
          </c:xVal>
          <c:yVal>
            <c:numRef>
              <c:f>Sources!$N$113:$N$142</c:f>
              <c:numCache>
                <c:ptCount val="30"/>
                <c:pt idx="0">
                  <c:v>0.07</c:v>
                </c:pt>
                <c:pt idx="1">
                  <c:v>0.065</c:v>
                </c:pt>
                <c:pt idx="2">
                  <c:v>0.068</c:v>
                </c:pt>
                <c:pt idx="3">
                  <c:v>0.062</c:v>
                </c:pt>
                <c:pt idx="4">
                  <c:v>0.075</c:v>
                </c:pt>
                <c:pt idx="5">
                  <c:v>0.058</c:v>
                </c:pt>
                <c:pt idx="6">
                  <c:v>0.08</c:v>
                </c:pt>
                <c:pt idx="7">
                  <c:v>0.06</c:v>
                </c:pt>
                <c:pt idx="8">
                  <c:v>0.075</c:v>
                </c:pt>
                <c:pt idx="9">
                  <c:v>0.061</c:v>
                </c:pt>
                <c:pt idx="10">
                  <c:v>0.067</c:v>
                </c:pt>
                <c:pt idx="11">
                  <c:v>0.055</c:v>
                </c:pt>
                <c:pt idx="12">
                  <c:v>0.069</c:v>
                </c:pt>
                <c:pt idx="13">
                  <c:v>0.057</c:v>
                </c:pt>
                <c:pt idx="14">
                  <c:v>0.065</c:v>
                </c:pt>
                <c:pt idx="15">
                  <c:v>0.0475</c:v>
                </c:pt>
                <c:pt idx="16">
                  <c:v>0.053</c:v>
                </c:pt>
                <c:pt idx="17">
                  <c:v>0.0575</c:v>
                </c:pt>
                <c:pt idx="18">
                  <c:v>0.0425</c:v>
                </c:pt>
                <c:pt idx="19">
                  <c:v>0.045</c:v>
                </c:pt>
                <c:pt idx="20">
                  <c:v>0.045</c:v>
                </c:pt>
                <c:pt idx="21">
                  <c:v>0.05</c:v>
                </c:pt>
                <c:pt idx="22">
                  <c:v>0.0475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A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Sources!$M$113:$M$142</c:f>
              <c:numCache>
                <c:ptCount val="30"/>
                <c:pt idx="0">
                  <c:v>1990</c:v>
                </c:pt>
                <c:pt idx="1">
                  <c:v>1990.5</c:v>
                </c:pt>
                <c:pt idx="2">
                  <c:v>1992</c:v>
                </c:pt>
                <c:pt idx="3">
                  <c:v>1993.5</c:v>
                </c:pt>
                <c:pt idx="4">
                  <c:v>1994</c:v>
                </c:pt>
                <c:pt idx="5">
                  <c:v>1995.5</c:v>
                </c:pt>
                <c:pt idx="6">
                  <c:v>1996</c:v>
                </c:pt>
                <c:pt idx="7">
                  <c:v>1997</c:v>
                </c:pt>
                <c:pt idx="8">
                  <c:v>1999</c:v>
                </c:pt>
                <c:pt idx="9">
                  <c:v>2000</c:v>
                </c:pt>
                <c:pt idx="10">
                  <c:v>2000</c:v>
                </c:pt>
                <c:pt idx="11">
                  <c:v>2000.5</c:v>
                </c:pt>
                <c:pt idx="12">
                  <c:v>2001</c:v>
                </c:pt>
                <c:pt idx="13">
                  <c:v>2001.5</c:v>
                </c:pt>
                <c:pt idx="14">
                  <c:v>2002.5</c:v>
                </c:pt>
                <c:pt idx="15">
                  <c:v>2003</c:v>
                </c:pt>
                <c:pt idx="16">
                  <c:v>2003.5</c:v>
                </c:pt>
                <c:pt idx="17">
                  <c:v>2004.25</c:v>
                </c:pt>
                <c:pt idx="18">
                  <c:v>2004.25</c:v>
                </c:pt>
                <c:pt idx="19">
                  <c:v>2004.75</c:v>
                </c:pt>
                <c:pt idx="20">
                  <c:v>2005</c:v>
                </c:pt>
                <c:pt idx="21">
                  <c:v>2005.5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1990</c:v>
                </c:pt>
                <c:pt idx="28">
                  <c:v>1999</c:v>
                </c:pt>
                <c:pt idx="29">
                  <c:v>2005</c:v>
                </c:pt>
              </c:numCache>
            </c:numRef>
          </c:xVal>
          <c:yVal>
            <c:numRef>
              <c:f>Sources!$O$113:$O$142</c:f>
              <c:numCache>
                <c:ptCount val="30"/>
                <c:pt idx="22">
                  <c:v>0.045</c:v>
                </c:pt>
                <c:pt idx="23">
                  <c:v>0.044</c:v>
                </c:pt>
                <c:pt idx="24">
                  <c:v>0.045</c:v>
                </c:pt>
                <c:pt idx="25">
                  <c:v>0.0475</c:v>
                </c:pt>
                <c:pt idx="26">
                  <c:v>0.05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8567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Sources!$M$113:$M$142</c:f>
              <c:numCache>
                <c:ptCount val="30"/>
                <c:pt idx="0">
                  <c:v>1990</c:v>
                </c:pt>
                <c:pt idx="1">
                  <c:v>1990.5</c:v>
                </c:pt>
                <c:pt idx="2">
                  <c:v>1992</c:v>
                </c:pt>
                <c:pt idx="3">
                  <c:v>1993.5</c:v>
                </c:pt>
                <c:pt idx="4">
                  <c:v>1994</c:v>
                </c:pt>
                <c:pt idx="5">
                  <c:v>1995.5</c:v>
                </c:pt>
                <c:pt idx="6">
                  <c:v>1996</c:v>
                </c:pt>
                <c:pt idx="7">
                  <c:v>1997</c:v>
                </c:pt>
                <c:pt idx="8">
                  <c:v>1999</c:v>
                </c:pt>
                <c:pt idx="9">
                  <c:v>2000</c:v>
                </c:pt>
                <c:pt idx="10">
                  <c:v>2000</c:v>
                </c:pt>
                <c:pt idx="11">
                  <c:v>2000.5</c:v>
                </c:pt>
                <c:pt idx="12">
                  <c:v>2001</c:v>
                </c:pt>
                <c:pt idx="13">
                  <c:v>2001.5</c:v>
                </c:pt>
                <c:pt idx="14">
                  <c:v>2002.5</c:v>
                </c:pt>
                <c:pt idx="15">
                  <c:v>2003</c:v>
                </c:pt>
                <c:pt idx="16">
                  <c:v>2003.5</c:v>
                </c:pt>
                <c:pt idx="17">
                  <c:v>2004.25</c:v>
                </c:pt>
                <c:pt idx="18">
                  <c:v>2004.25</c:v>
                </c:pt>
                <c:pt idx="19">
                  <c:v>2004.75</c:v>
                </c:pt>
                <c:pt idx="20">
                  <c:v>2005</c:v>
                </c:pt>
                <c:pt idx="21">
                  <c:v>2005.5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1990</c:v>
                </c:pt>
                <c:pt idx="28">
                  <c:v>1999</c:v>
                </c:pt>
                <c:pt idx="29">
                  <c:v>2005</c:v>
                </c:pt>
              </c:numCache>
            </c:numRef>
          </c:xVal>
          <c:yVal>
            <c:numRef>
              <c:f>Sources!$P$113:$P$142</c:f>
              <c:numCache>
                <c:ptCount val="30"/>
                <c:pt idx="27">
                  <c:v>0.068</c:v>
                </c:pt>
                <c:pt idx="28">
                  <c:v>0.068</c:v>
                </c:pt>
                <c:pt idx="29">
                  <c:v>0.0475</c:v>
                </c:pt>
              </c:numCache>
            </c:numRef>
          </c:yVal>
          <c:smooth val="0"/>
        </c:ser>
        <c:axId val="24516579"/>
        <c:axId val="19322620"/>
      </c:scatterChart>
      <c:valAx>
        <c:axId val="24516579"/>
        <c:scaling>
          <c:orientation val="minMax"/>
          <c:max val="2010"/>
          <c:min val="1990"/>
        </c:scaling>
        <c:axPos val="b"/>
        <c:delete val="0"/>
        <c:numFmt formatCode=";;;" sourceLinked="0"/>
        <c:majorTickMark val="out"/>
        <c:minorTickMark val="none"/>
        <c:tickLblPos val="nextTo"/>
        <c:crossAx val="19322620"/>
        <c:crosses val="autoZero"/>
        <c:crossBetween val="midCat"/>
        <c:dispUnits/>
      </c:valAx>
      <c:valAx>
        <c:axId val="19322620"/>
        <c:scaling>
          <c:orientation val="minMax"/>
          <c:min val="0.04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24516579"/>
        <c:crosses val="autoZero"/>
        <c:crossBetween val="midCat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E299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2998F"/>
                  </a:solidFill>
                </c14:spPr>
              </c14:invertSolidFillFmt>
            </c:ext>
          </c:extLst>
          <c:cat>
            <c:numRef>
              <c:f>Sources!$E$102:$E$125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Sources!$L$102:$L$125</c:f>
              <c:numCache>
                <c:ptCount val="24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</c:numCache>
            </c:numRef>
          </c:val>
        </c:ser>
        <c:gapWidth val="0"/>
        <c:axId val="39685853"/>
        <c:axId val="21628358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34619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Sources!$J$102:$J$125</c:f>
              <c:numCache>
                <c:ptCount val="24"/>
                <c:pt idx="0">
                  <c:v>0.05</c:v>
                </c:pt>
                <c:pt idx="1">
                  <c:v>0.05</c:v>
                </c:pt>
                <c:pt idx="2">
                  <c:v>0.045</c:v>
                </c:pt>
                <c:pt idx="3">
                  <c:v>0.05</c:v>
                </c:pt>
                <c:pt idx="4">
                  <c:v>0.055</c:v>
                </c:pt>
                <c:pt idx="5">
                  <c:v>0.07</c:v>
                </c:pt>
                <c:pt idx="6">
                  <c:v>0.08</c:v>
                </c:pt>
                <c:pt idx="7">
                  <c:v>0.075</c:v>
                </c:pt>
                <c:pt idx="8">
                  <c:v>0.065</c:v>
                </c:pt>
                <c:pt idx="9">
                  <c:v>0.05</c:v>
                </c:pt>
                <c:pt idx="10">
                  <c:v>0.045</c:v>
                </c:pt>
                <c:pt idx="11">
                  <c:v>0.04</c:v>
                </c:pt>
                <c:pt idx="12">
                  <c:v>0.05</c:v>
                </c:pt>
                <c:pt idx="13">
                  <c:v>0.065</c:v>
                </c:pt>
                <c:pt idx="14">
                  <c:v>0.065</c:v>
                </c:pt>
                <c:pt idx="15">
                  <c:v>0.055</c:v>
                </c:pt>
                <c:pt idx="16">
                  <c:v>0.05</c:v>
                </c:pt>
                <c:pt idx="17">
                  <c:v>0.05</c:v>
                </c:pt>
                <c:pt idx="18">
                  <c:v>0.048</c:v>
                </c:pt>
                <c:pt idx="19">
                  <c:v>0.047</c:v>
                </c:pt>
                <c:pt idx="20">
                  <c:v>0.048</c:v>
                </c:pt>
                <c:pt idx="21">
                  <c:v>0.046</c:v>
                </c:pt>
                <c:pt idx="22">
                  <c:v>0.047</c:v>
                </c:pt>
                <c:pt idx="23">
                  <c:v>0.055</c:v>
                </c:pt>
              </c:numCache>
            </c:numRef>
          </c:val>
          <c:smooth val="0"/>
        </c:ser>
        <c:axId val="39685853"/>
        <c:axId val="21628358"/>
      </c:lineChart>
      <c:catAx>
        <c:axId val="39685853"/>
        <c:scaling>
          <c:orientation val="minMax"/>
        </c:scaling>
        <c:axPos val="b"/>
        <c:delete val="0"/>
        <c:numFmt formatCode=";;;" sourceLinked="0"/>
        <c:majorTickMark val="in"/>
        <c:minorTickMark val="none"/>
        <c:tickLblPos val="nextTo"/>
        <c:crossAx val="21628358"/>
        <c:crosses val="autoZero"/>
        <c:auto val="0"/>
        <c:lblOffset val="100"/>
        <c:tickLblSkip val="1"/>
        <c:noMultiLvlLbl val="0"/>
      </c:catAx>
      <c:valAx>
        <c:axId val="21628358"/>
        <c:scaling>
          <c:orientation val="minMax"/>
        </c:scaling>
        <c:axPos val="l"/>
        <c:delete val="0"/>
        <c:numFmt formatCode=";;;" sourceLinked="0"/>
        <c:majorTickMark val="in"/>
        <c:minorTickMark val="none"/>
        <c:tickLblPos val="nextTo"/>
        <c:crossAx val="39685853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123"/>
          <c:w val="0.911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Sources!$G$42:$G$47</c:f>
              <c:numCache>
                <c:ptCount val="6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46</c:v>
                </c:pt>
                <c:pt idx="4">
                  <c:v>23</c:v>
                </c:pt>
                <c:pt idx="5">
                  <c:v>37</c:v>
                </c:pt>
              </c:numCache>
            </c:numRef>
          </c:val>
        </c:ser>
        <c:gapWidth val="70"/>
        <c:axId val="60437495"/>
        <c:axId val="7066544"/>
      </c:barChart>
      <c:catAx>
        <c:axId val="60437495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7066544"/>
        <c:crosses val="autoZero"/>
        <c:auto val="1"/>
        <c:lblOffset val="100"/>
        <c:noMultiLvlLbl val="0"/>
      </c:catAx>
      <c:valAx>
        <c:axId val="7066544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60437495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122"/>
          <c:w val="0.912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Sources!$G$66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Sources!$G$67:$G$73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46</c:v>
                </c:pt>
                <c:pt idx="4">
                  <c:v>37</c:v>
                </c:pt>
                <c:pt idx="6">
                  <c:v>5</c:v>
                </c:pt>
              </c:numCache>
            </c:numRef>
          </c:val>
        </c:ser>
        <c:gapWidth val="70"/>
        <c:axId val="63598897"/>
        <c:axId val="35519162"/>
      </c:barChart>
      <c:catAx>
        <c:axId val="63598897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35519162"/>
        <c:crosses val="autoZero"/>
        <c:auto val="1"/>
        <c:lblOffset val="100"/>
        <c:noMultiLvlLbl val="0"/>
      </c:catAx>
      <c:valAx>
        <c:axId val="35519162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63598897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2125"/>
          <c:w val="0.9125"/>
          <c:h val="0.81425"/>
        </c:manualLayout>
      </c:layout>
      <c:barChart>
        <c:barDir val="col"/>
        <c:grouping val="stack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Sources!$G$58:$G$64</c:f>
              <c:numCache>
                <c:ptCount val="7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64</c:v>
                </c:pt>
                <c:pt idx="4">
                  <c:v>64</c:v>
                </c:pt>
                <c:pt idx="5">
                  <c:v>37</c:v>
                </c:pt>
                <c:pt idx="6">
                  <c:v>5</c:v>
                </c:pt>
              </c:numCache>
            </c:numRef>
          </c:val>
        </c:ser>
        <c:overlap val="100"/>
        <c:gapWidth val="0"/>
        <c:axId val="51237003"/>
        <c:axId val="58479844"/>
      </c:barChart>
      <c:catAx>
        <c:axId val="51237003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58479844"/>
        <c:crosses val="autoZero"/>
        <c:auto val="1"/>
        <c:lblOffset val="100"/>
        <c:noMultiLvlLbl val="0"/>
      </c:catAx>
      <c:valAx>
        <c:axId val="58479844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51237003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Sources!$F$91:$F$100</c:f>
              <c:numCache>
                <c:ptCount val="10"/>
                <c:pt idx="0">
                  <c:v>1.15</c:v>
                </c:pt>
                <c:pt idx="1">
                  <c:v>1.15</c:v>
                </c:pt>
                <c:pt idx="2">
                  <c:v>1.15</c:v>
                </c:pt>
                <c:pt idx="3">
                  <c:v>1.15</c:v>
                </c:pt>
                <c:pt idx="4">
                  <c:v>1.15</c:v>
                </c:pt>
                <c:pt idx="5">
                  <c:v>1.15</c:v>
                </c:pt>
                <c:pt idx="6">
                  <c:v>1.15</c:v>
                </c:pt>
                <c:pt idx="7">
                  <c:v>1.15</c:v>
                </c:pt>
                <c:pt idx="8">
                  <c:v>1.15</c:v>
                </c:pt>
                <c:pt idx="9">
                  <c:v>1.15</c:v>
                </c:pt>
              </c:numCache>
            </c:numRef>
          </c:val>
        </c:ser>
        <c:gapWidth val="0"/>
        <c:axId val="56556549"/>
        <c:axId val="39246894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8567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Sources!$G$91:$G$100</c:f>
              <c:numCache>
                <c:ptCount val="10"/>
                <c:pt idx="0">
                  <c:v>0.6666666666666666</c:v>
                </c:pt>
                <c:pt idx="1">
                  <c:v>0.8986928104575164</c:v>
                </c:pt>
                <c:pt idx="2">
                  <c:v>0.9744689144416293</c:v>
                </c:pt>
                <c:pt idx="3">
                  <c:v>1.0540599795804257</c:v>
                </c:pt>
                <c:pt idx="4">
                  <c:v>1.268988063624953</c:v>
                </c:pt>
                <c:pt idx="5">
                  <c:v>1.2898045859059994</c:v>
                </c:pt>
                <c:pt idx="6">
                  <c:v>1.4136003959260586</c:v>
                </c:pt>
                <c:pt idx="7">
                  <c:v>1.4840866784784488</c:v>
                </c:pt>
                <c:pt idx="8">
                  <c:v>1.066382607431481</c:v>
                </c:pt>
                <c:pt idx="9">
                  <c:v>1.3561528002840446</c:v>
                </c:pt>
              </c:numCache>
            </c:numRef>
          </c:val>
          <c:smooth val="0"/>
        </c:ser>
        <c:axId val="17677727"/>
        <c:axId val="24881816"/>
      </c:lineChart>
      <c:catAx>
        <c:axId val="56556549"/>
        <c:scaling>
          <c:orientation val="minMax"/>
        </c:scaling>
        <c:axPos val="b"/>
        <c:delete val="0"/>
        <c:numFmt formatCode=";;;" sourceLinked="0"/>
        <c:majorTickMark val="in"/>
        <c:minorTickMark val="none"/>
        <c:tickLblPos val="nextTo"/>
        <c:crossAx val="39246894"/>
        <c:crosses val="autoZero"/>
        <c:auto val="0"/>
        <c:lblOffset val="100"/>
        <c:tickLblSkip val="1"/>
        <c:noMultiLvlLbl val="0"/>
      </c:catAx>
      <c:valAx>
        <c:axId val="39246894"/>
        <c:scaling>
          <c:orientation val="minMax"/>
          <c:min val="0.5"/>
        </c:scaling>
        <c:axPos val="l"/>
        <c:delete val="0"/>
        <c:numFmt formatCode=";;;" sourceLinked="0"/>
        <c:majorTickMark val="in"/>
        <c:minorTickMark val="none"/>
        <c:tickLblPos val="nextTo"/>
        <c:crossAx val="56556549"/>
        <c:crossesAt val="1"/>
        <c:crossBetween val="between"/>
        <c:dispUnits/>
        <c:majorUnit val="0.2"/>
      </c:valAx>
      <c:catAx>
        <c:axId val="17677727"/>
        <c:scaling>
          <c:orientation val="minMax"/>
        </c:scaling>
        <c:axPos val="b"/>
        <c:delete val="1"/>
        <c:majorTickMark val="in"/>
        <c:minorTickMark val="none"/>
        <c:tickLblPos val="nextTo"/>
        <c:crossAx val="24881816"/>
        <c:crosses val="autoZero"/>
        <c:auto val="0"/>
        <c:lblOffset val="100"/>
        <c:tickLblSkip val="1"/>
        <c:noMultiLvlLbl val="0"/>
      </c:catAx>
      <c:valAx>
        <c:axId val="24881816"/>
        <c:scaling>
          <c:orientation val="minMax"/>
        </c:scaling>
        <c:axPos val="l"/>
        <c:delete val="1"/>
        <c:majorTickMark val="in"/>
        <c:minorTickMark val="none"/>
        <c:tickLblPos val="nextTo"/>
        <c:crossAx val="17677727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CameraMaintain!$G$50:$G$51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CameraMaintain!$H$50:$H$51</c:f>
              <c:numCache/>
            </c:numRef>
          </c:val>
        </c:ser>
        <c:overlap val="50"/>
        <c:gapWidth val="50"/>
        <c:axId val="16458071"/>
        <c:axId val="13904912"/>
      </c:barChart>
      <c:catAx>
        <c:axId val="16458071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13904912"/>
        <c:crosses val="autoZero"/>
        <c:auto val="1"/>
        <c:lblOffset val="100"/>
        <c:noMultiLvlLbl val="0"/>
      </c:catAx>
      <c:valAx>
        <c:axId val="13904912"/>
        <c:scaling>
          <c:orientation val="minMax"/>
        </c:scaling>
        <c:axPos val="l"/>
        <c:majorGridlines/>
        <c:delete val="0"/>
        <c:numFmt formatCode="_(\ \£#,##0_);\(\£#,##0.00\)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458071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D8DA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Sources!$L$91:$L$100</c:f>
              <c:numCache>
                <c:ptCount val="10"/>
                <c:pt idx="0">
                  <c:v>106250</c:v>
                </c:pt>
                <c:pt idx="1">
                  <c:v>106250</c:v>
                </c:pt>
                <c:pt idx="2">
                  <c:v>106250</c:v>
                </c:pt>
                <c:pt idx="3">
                  <c:v>106250</c:v>
                </c:pt>
                <c:pt idx="4">
                  <c:v>106250</c:v>
                </c:pt>
                <c:pt idx="5">
                  <c:v>106250</c:v>
                </c:pt>
                <c:pt idx="6">
                  <c:v>106250</c:v>
                </c:pt>
                <c:pt idx="7">
                  <c:v>106250</c:v>
                </c:pt>
                <c:pt idx="8">
                  <c:v>106250</c:v>
                </c:pt>
                <c:pt idx="9">
                  <c:v>106250</c:v>
                </c:pt>
              </c:numCache>
            </c:numRef>
          </c:val>
        </c:ser>
        <c:gapWidth val="0"/>
        <c:axId val="22609753"/>
        <c:axId val="2161186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8567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Sources!$J$91:$J$100</c:f>
              <c:numCache>
                <c:ptCount val="10"/>
                <c:pt idx="0">
                  <c:v>100000</c:v>
                </c:pt>
                <c:pt idx="1">
                  <c:v>102000</c:v>
                </c:pt>
                <c:pt idx="2">
                  <c:v>102620</c:v>
                </c:pt>
                <c:pt idx="3">
                  <c:v>102777.2</c:v>
                </c:pt>
                <c:pt idx="4">
                  <c:v>102443.832</c:v>
                </c:pt>
                <c:pt idx="5">
                  <c:v>100790.46192</c:v>
                </c:pt>
                <c:pt idx="6">
                  <c:v>99037.8896352</c:v>
                </c:pt>
                <c:pt idx="7">
                  <c:v>96580.163013312</c:v>
                </c:pt>
                <c:pt idx="8">
                  <c:v>93774.97279411073</c:v>
                </c:pt>
                <c:pt idx="9">
                  <c:v>93401.47116175736</c:v>
                </c:pt>
              </c:numCache>
            </c:numRef>
          </c:val>
          <c:smooth val="0"/>
        </c:ser>
        <c:axId val="22609753"/>
        <c:axId val="2161186"/>
      </c:lineChart>
      <c:catAx>
        <c:axId val="22609753"/>
        <c:scaling>
          <c:orientation val="minMax"/>
        </c:scaling>
        <c:axPos val="b"/>
        <c:delete val="0"/>
        <c:numFmt formatCode=";;;" sourceLinked="0"/>
        <c:majorTickMark val="in"/>
        <c:minorTickMark val="none"/>
        <c:tickLblPos val="nextTo"/>
        <c:crossAx val="2161186"/>
        <c:crosses val="autoZero"/>
        <c:auto val="0"/>
        <c:lblOffset val="100"/>
        <c:tickLblSkip val="1"/>
        <c:noMultiLvlLbl val="0"/>
      </c:catAx>
      <c:valAx>
        <c:axId val="2161186"/>
        <c:scaling>
          <c:orientation val="minMax"/>
        </c:scaling>
        <c:axPos val="l"/>
        <c:majorGridlines/>
        <c:delete val="0"/>
        <c:numFmt formatCode=";;;" sourceLinked="0"/>
        <c:majorTickMark val="in"/>
        <c:minorTickMark val="none"/>
        <c:tickLblPos val="nextTo"/>
        <c:crossAx val="22609753"/>
        <c:crossesAt val="1"/>
        <c:crossBetween val="between"/>
        <c:dispUnits/>
      </c:valAx>
      <c:spPr>
        <a:solidFill>
          <a:srgbClr val="E2998F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Sources!$K$91:$K$100</c:f>
              <c:numCache>
                <c:ptCount val="10"/>
                <c:pt idx="0">
                  <c:v>6000</c:v>
                </c:pt>
                <c:pt idx="1">
                  <c:v>6120</c:v>
                </c:pt>
                <c:pt idx="2">
                  <c:v>6157.2</c:v>
                </c:pt>
                <c:pt idx="3">
                  <c:v>6166.632</c:v>
                </c:pt>
                <c:pt idx="4">
                  <c:v>6146.629919999999</c:v>
                </c:pt>
                <c:pt idx="5">
                  <c:v>6047.4277151999995</c:v>
                </c:pt>
                <c:pt idx="6">
                  <c:v>5942.273378112</c:v>
                </c:pt>
                <c:pt idx="7">
                  <c:v>5794.80978079872</c:v>
                </c:pt>
                <c:pt idx="8">
                  <c:v>5626.498367646644</c:v>
                </c:pt>
                <c:pt idx="9">
                  <c:v>5604.088269705441</c:v>
                </c:pt>
              </c:numCache>
            </c:numRef>
          </c:val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Sources!$M$91:$M$100</c:f>
              <c:numCache>
                <c:ptCount val="10"/>
                <c:pt idx="0">
                  <c:v>899.9999999999991</c:v>
                </c:pt>
                <c:pt idx="1">
                  <c:v>917.9999999999991</c:v>
                </c:pt>
                <c:pt idx="2">
                  <c:v>923.579999999999</c:v>
                </c:pt>
                <c:pt idx="3">
                  <c:v>924.9947999999995</c:v>
                </c:pt>
                <c:pt idx="4">
                  <c:v>921.9944879999994</c:v>
                </c:pt>
                <c:pt idx="5">
                  <c:v>907.1141572799997</c:v>
                </c:pt>
                <c:pt idx="6">
                  <c:v>891.3410067167997</c:v>
                </c:pt>
                <c:pt idx="7">
                  <c:v>869.2214671198071</c:v>
                </c:pt>
                <c:pt idx="8">
                  <c:v>843.9747551469964</c:v>
                </c:pt>
                <c:pt idx="9">
                  <c:v>840.6132404558157</c:v>
                </c:pt>
              </c:numCache>
            </c:numRef>
          </c:val>
        </c:ser>
        <c:axId val="19450675"/>
        <c:axId val="40838348"/>
      </c:areaChart>
      <c:areaChart>
        <c:grouping val="stacked"/>
        <c:varyColors val="0"/>
        <c:ser>
          <c:idx val="0"/>
          <c:order val="1"/>
          <c:spPr>
            <a:noFill/>
            <a:ln w="25400">
              <a:solidFill>
                <a:srgbClr val="34619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Sources!$I$91:$I$100</c:f>
              <c:numCache>
                <c:ptCount val="10"/>
                <c:pt idx="0">
                  <c:v>4000</c:v>
                </c:pt>
                <c:pt idx="1">
                  <c:v>5500</c:v>
                </c:pt>
                <c:pt idx="2">
                  <c:v>6000</c:v>
                </c:pt>
                <c:pt idx="3">
                  <c:v>6500</c:v>
                </c:pt>
                <c:pt idx="4">
                  <c:v>7800</c:v>
                </c:pt>
                <c:pt idx="5">
                  <c:v>7800</c:v>
                </c:pt>
                <c:pt idx="6">
                  <c:v>8400</c:v>
                </c:pt>
                <c:pt idx="7">
                  <c:v>8600</c:v>
                </c:pt>
                <c:pt idx="8">
                  <c:v>6000</c:v>
                </c:pt>
                <c:pt idx="9">
                  <c:v>7600</c:v>
                </c:pt>
              </c:numCache>
            </c:numRef>
          </c:val>
        </c:ser>
        <c:axId val="32000813"/>
        <c:axId val="19571862"/>
      </c:areaChart>
      <c:catAx>
        <c:axId val="19450675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40838348"/>
        <c:crosses val="autoZero"/>
        <c:auto val="0"/>
        <c:lblOffset val="100"/>
        <c:tickLblSkip val="1"/>
        <c:noMultiLvlLbl val="0"/>
      </c:catAx>
      <c:valAx>
        <c:axId val="40838348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19450675"/>
        <c:crossesAt val="1"/>
        <c:crossBetween val="midCat"/>
        <c:dispUnits/>
      </c:valAx>
      <c:catAx>
        <c:axId val="32000813"/>
        <c:scaling>
          <c:orientation val="minMax"/>
        </c:scaling>
        <c:axPos val="b"/>
        <c:delete val="1"/>
        <c:majorTickMark val="in"/>
        <c:minorTickMark val="none"/>
        <c:tickLblPos val="nextTo"/>
        <c:crossAx val="19571862"/>
        <c:crosses val="autoZero"/>
        <c:auto val="1"/>
        <c:lblOffset val="100"/>
        <c:noMultiLvlLbl val="0"/>
      </c:catAx>
      <c:valAx>
        <c:axId val="19571862"/>
        <c:scaling>
          <c:orientation val="minMax"/>
        </c:scaling>
        <c:axPos val="l"/>
        <c:delete val="0"/>
        <c:numFmt formatCode=";;;" sourceLinked="0"/>
        <c:majorTickMark val="in"/>
        <c:minorTickMark val="none"/>
        <c:tickLblPos val="nextTo"/>
        <c:crossAx val="32000813"/>
        <c:crosses val="max"/>
        <c:crossBetween val="midCat"/>
        <c:dispUnits/>
      </c:valAx>
      <c:spPr>
        <a:solidFill>
          <a:srgbClr val="8DBC5A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Sources!$K$91:$K$100</c:f>
              <c:numCache>
                <c:ptCount val="10"/>
                <c:pt idx="0">
                  <c:v>6000</c:v>
                </c:pt>
                <c:pt idx="1">
                  <c:v>6120</c:v>
                </c:pt>
                <c:pt idx="2">
                  <c:v>6157.2</c:v>
                </c:pt>
                <c:pt idx="3">
                  <c:v>6166.632</c:v>
                </c:pt>
                <c:pt idx="4">
                  <c:v>6146.629919999999</c:v>
                </c:pt>
                <c:pt idx="5">
                  <c:v>6047.4277151999995</c:v>
                </c:pt>
                <c:pt idx="6">
                  <c:v>5942.273378112</c:v>
                </c:pt>
                <c:pt idx="7">
                  <c:v>5794.80978079872</c:v>
                </c:pt>
                <c:pt idx="8">
                  <c:v>5626.498367646644</c:v>
                </c:pt>
                <c:pt idx="9">
                  <c:v>5604.088269705441</c:v>
                </c:pt>
              </c:numCache>
            </c:numRef>
          </c:val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Sources!$M$91:$M$100</c:f>
              <c:numCache>
                <c:ptCount val="10"/>
                <c:pt idx="0">
                  <c:v>899.9999999999991</c:v>
                </c:pt>
                <c:pt idx="1">
                  <c:v>917.9999999999991</c:v>
                </c:pt>
                <c:pt idx="2">
                  <c:v>923.579999999999</c:v>
                </c:pt>
                <c:pt idx="3">
                  <c:v>924.9947999999995</c:v>
                </c:pt>
                <c:pt idx="4">
                  <c:v>921.9944879999994</c:v>
                </c:pt>
                <c:pt idx="5">
                  <c:v>907.1141572799997</c:v>
                </c:pt>
                <c:pt idx="6">
                  <c:v>891.3410067167997</c:v>
                </c:pt>
                <c:pt idx="7">
                  <c:v>869.2214671198071</c:v>
                </c:pt>
                <c:pt idx="8">
                  <c:v>843.9747551469964</c:v>
                </c:pt>
                <c:pt idx="9">
                  <c:v>840.6132404558157</c:v>
                </c:pt>
              </c:numCache>
            </c:numRef>
          </c:val>
        </c:ser>
        <c:axId val="41929031"/>
        <c:axId val="41816960"/>
      </c:areaChart>
      <c:areaChart>
        <c:grouping val="stacked"/>
        <c:varyColors val="0"/>
        <c:ser>
          <c:idx val="0"/>
          <c:order val="1"/>
          <c:spPr>
            <a:noFill/>
            <a:ln w="25400">
              <a:solidFill>
                <a:srgbClr val="34619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Sources!$I$91:$I$100</c:f>
              <c:numCache>
                <c:ptCount val="10"/>
                <c:pt idx="0">
                  <c:v>4000</c:v>
                </c:pt>
                <c:pt idx="1">
                  <c:v>5500</c:v>
                </c:pt>
                <c:pt idx="2">
                  <c:v>6000</c:v>
                </c:pt>
                <c:pt idx="3">
                  <c:v>6500</c:v>
                </c:pt>
                <c:pt idx="4">
                  <c:v>7800</c:v>
                </c:pt>
                <c:pt idx="5">
                  <c:v>7800</c:v>
                </c:pt>
                <c:pt idx="6">
                  <c:v>8400</c:v>
                </c:pt>
                <c:pt idx="7">
                  <c:v>8600</c:v>
                </c:pt>
                <c:pt idx="8">
                  <c:v>6000</c:v>
                </c:pt>
                <c:pt idx="9">
                  <c:v>7600</c:v>
                </c:pt>
              </c:numCache>
            </c:numRef>
          </c:val>
        </c:ser>
        <c:axId val="40808321"/>
        <c:axId val="31730570"/>
      </c:areaChart>
      <c:catAx>
        <c:axId val="41929031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41816960"/>
        <c:crosses val="autoZero"/>
        <c:auto val="0"/>
        <c:lblOffset val="100"/>
        <c:tickLblSkip val="1"/>
        <c:noMultiLvlLbl val="0"/>
      </c:catAx>
      <c:valAx>
        <c:axId val="41816960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41929031"/>
        <c:crossesAt val="1"/>
        <c:crossBetween val="midCat"/>
        <c:dispUnits/>
      </c:valAx>
      <c:catAx>
        <c:axId val="40808321"/>
        <c:scaling>
          <c:orientation val="minMax"/>
        </c:scaling>
        <c:axPos val="b"/>
        <c:delete val="1"/>
        <c:majorTickMark val="in"/>
        <c:minorTickMark val="none"/>
        <c:tickLblPos val="nextTo"/>
        <c:crossAx val="31730570"/>
        <c:crosses val="autoZero"/>
        <c:auto val="1"/>
        <c:lblOffset val="100"/>
        <c:noMultiLvlLbl val="0"/>
      </c:catAx>
      <c:valAx>
        <c:axId val="31730570"/>
        <c:scaling>
          <c:orientation val="minMax"/>
        </c:scaling>
        <c:axPos val="l"/>
        <c:delete val="0"/>
        <c:numFmt formatCode=";;;" sourceLinked="0"/>
        <c:majorTickMark val="in"/>
        <c:minorTickMark val="none"/>
        <c:tickLblPos val="nextTo"/>
        <c:crossAx val="40808321"/>
        <c:crosses val="max"/>
        <c:crossBetween val="midCat"/>
        <c:dispUnits/>
      </c:valAx>
      <c:spPr>
        <a:solidFill>
          <a:srgbClr val="8DBC5A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2125"/>
          <c:w val="0.912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Sources!$F$154:$F$159</c:f>
              <c:numCache>
                <c:ptCount val="6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29</c:v>
                </c:pt>
                <c:pt idx="4">
                  <c:v>3</c:v>
                </c:pt>
                <c:pt idx="5">
                  <c:v>22</c:v>
                </c:pt>
              </c:numCache>
            </c:numRef>
          </c:val>
        </c:ser>
        <c:gapWidth val="70"/>
        <c:axId val="17139675"/>
        <c:axId val="20039348"/>
      </c:barChart>
      <c:catAx>
        <c:axId val="17139675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20039348"/>
        <c:crosses val="autoZero"/>
        <c:auto val="1"/>
        <c:lblOffset val="100"/>
        <c:noMultiLvlLbl val="0"/>
      </c:catAx>
      <c:valAx>
        <c:axId val="20039348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17139675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3CE12"/>
              </a:solidFill>
            </c:spPr>
          </c:dPt>
          <c:val>
            <c:numRef>
              <c:f>Sources!$F$171:$F$176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9</c:v>
                </c:pt>
                <c:pt idx="4">
                  <c:v>5</c:v>
                </c:pt>
                <c:pt idx="5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Sources!$P$91:$P$100</c:f>
              <c:numCache>
                <c:ptCount val="10"/>
                <c:pt idx="0">
                  <c:v>0.06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0.06</c:v>
                </c:pt>
                <c:pt idx="9">
                  <c:v>0.06</c:v>
                </c:pt>
              </c:numCache>
            </c:numRef>
          </c:val>
        </c:ser>
        <c:gapWidth val="0"/>
        <c:axId val="46136405"/>
        <c:axId val="12574462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8567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Sources!$O$91:$O$100</c:f>
              <c:numCache>
                <c:ptCount val="10"/>
                <c:pt idx="0">
                  <c:v>0.04</c:v>
                </c:pt>
                <c:pt idx="1">
                  <c:v>0.055</c:v>
                </c:pt>
                <c:pt idx="2">
                  <c:v>0.06</c:v>
                </c:pt>
                <c:pt idx="3">
                  <c:v>0.065</c:v>
                </c:pt>
                <c:pt idx="4">
                  <c:v>0.078</c:v>
                </c:pt>
                <c:pt idx="5">
                  <c:v>0.078</c:v>
                </c:pt>
                <c:pt idx="6">
                  <c:v>0.084</c:v>
                </c:pt>
                <c:pt idx="7">
                  <c:v>0.086</c:v>
                </c:pt>
                <c:pt idx="8">
                  <c:v>0.06</c:v>
                </c:pt>
                <c:pt idx="9">
                  <c:v>0.076</c:v>
                </c:pt>
              </c:numCache>
            </c:numRef>
          </c:val>
          <c:smooth val="0"/>
        </c:ser>
        <c:axId val="46061295"/>
        <c:axId val="11898472"/>
      </c:lineChart>
      <c:catAx>
        <c:axId val="46136405"/>
        <c:scaling>
          <c:orientation val="minMax"/>
        </c:scaling>
        <c:axPos val="b"/>
        <c:delete val="0"/>
        <c:numFmt formatCode=";;;" sourceLinked="0"/>
        <c:majorTickMark val="in"/>
        <c:minorTickMark val="none"/>
        <c:tickLblPos val="nextTo"/>
        <c:crossAx val="12574462"/>
        <c:crosses val="autoZero"/>
        <c:auto val="0"/>
        <c:lblOffset val="100"/>
        <c:tickLblSkip val="1"/>
        <c:noMultiLvlLbl val="0"/>
      </c:catAx>
      <c:valAx>
        <c:axId val="12574462"/>
        <c:scaling>
          <c:orientation val="minMax"/>
        </c:scaling>
        <c:axPos val="l"/>
        <c:delete val="0"/>
        <c:numFmt formatCode=";;;" sourceLinked="0"/>
        <c:majorTickMark val="in"/>
        <c:minorTickMark val="none"/>
        <c:tickLblPos val="nextTo"/>
        <c:crossAx val="46136405"/>
        <c:crossesAt val="1"/>
        <c:crossBetween val="between"/>
        <c:dispUnits/>
        <c:majorUnit val="0.02"/>
      </c:valAx>
      <c:catAx>
        <c:axId val="46061295"/>
        <c:scaling>
          <c:orientation val="minMax"/>
        </c:scaling>
        <c:axPos val="b"/>
        <c:delete val="1"/>
        <c:majorTickMark val="in"/>
        <c:minorTickMark val="none"/>
        <c:tickLblPos val="nextTo"/>
        <c:crossAx val="11898472"/>
        <c:crosses val="autoZero"/>
        <c:auto val="0"/>
        <c:lblOffset val="100"/>
        <c:tickLblSkip val="1"/>
        <c:noMultiLvlLbl val="0"/>
      </c:catAx>
      <c:valAx>
        <c:axId val="11898472"/>
        <c:scaling>
          <c:orientation val="minMax"/>
        </c:scaling>
        <c:axPos val="l"/>
        <c:delete val="1"/>
        <c:majorTickMark val="in"/>
        <c:minorTickMark val="none"/>
        <c:tickLblPos val="nextTo"/>
        <c:crossAx val="46061295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Sources!$R$91:$R$100</c:f>
              <c:numCache>
                <c:ptCount val="10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</c:numCache>
            </c:numRef>
          </c:val>
        </c:ser>
        <c:gapWidth val="0"/>
        <c:axId val="39977385"/>
        <c:axId val="24252146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8567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Sources!$Q$91:$Q$100</c:f>
              <c:numCache>
                <c:ptCount val="10"/>
                <c:pt idx="0">
                  <c:v>0.04</c:v>
                </c:pt>
                <c:pt idx="1">
                  <c:v>0.05392156862745098</c:v>
                </c:pt>
                <c:pt idx="2">
                  <c:v>0.05846813486649776</c:v>
                </c:pt>
                <c:pt idx="3">
                  <c:v>0.06324359877482555</c:v>
                </c:pt>
                <c:pt idx="4">
                  <c:v>0.07613928381749718</c:v>
                </c:pt>
                <c:pt idx="5">
                  <c:v>0.07738827515435996</c:v>
                </c:pt>
                <c:pt idx="6">
                  <c:v>0.0848160237555635</c:v>
                </c:pt>
                <c:pt idx="7">
                  <c:v>0.08904520070870692</c:v>
                </c:pt>
                <c:pt idx="8">
                  <c:v>0.06398295644588886</c:v>
                </c:pt>
                <c:pt idx="9">
                  <c:v>0.08136916801704266</c:v>
                </c:pt>
              </c:numCache>
            </c:numRef>
          </c:val>
          <c:smooth val="0"/>
        </c:ser>
        <c:axId val="16942723"/>
        <c:axId val="18266780"/>
      </c:lineChart>
      <c:catAx>
        <c:axId val="39977385"/>
        <c:scaling>
          <c:orientation val="minMax"/>
        </c:scaling>
        <c:axPos val="b"/>
        <c:delete val="0"/>
        <c:numFmt formatCode=";;;" sourceLinked="0"/>
        <c:majorTickMark val="in"/>
        <c:minorTickMark val="none"/>
        <c:tickLblPos val="nextTo"/>
        <c:crossAx val="24252146"/>
        <c:crosses val="autoZero"/>
        <c:auto val="0"/>
        <c:lblOffset val="100"/>
        <c:tickLblSkip val="1"/>
        <c:noMultiLvlLbl val="0"/>
      </c:catAx>
      <c:valAx>
        <c:axId val="24252146"/>
        <c:scaling>
          <c:orientation val="minMax"/>
        </c:scaling>
        <c:axPos val="l"/>
        <c:delete val="0"/>
        <c:numFmt formatCode=";;;" sourceLinked="0"/>
        <c:majorTickMark val="in"/>
        <c:minorTickMark val="none"/>
        <c:tickLblPos val="nextTo"/>
        <c:crossAx val="39977385"/>
        <c:crossesAt val="1"/>
        <c:crossBetween val="between"/>
        <c:dispUnits/>
        <c:majorUnit val="0.02"/>
      </c:valAx>
      <c:catAx>
        <c:axId val="16942723"/>
        <c:scaling>
          <c:orientation val="minMax"/>
        </c:scaling>
        <c:axPos val="b"/>
        <c:delete val="1"/>
        <c:majorTickMark val="in"/>
        <c:minorTickMark val="none"/>
        <c:tickLblPos val="nextTo"/>
        <c:crossAx val="18266780"/>
        <c:crosses val="autoZero"/>
        <c:auto val="0"/>
        <c:lblOffset val="100"/>
        <c:tickLblSkip val="1"/>
        <c:noMultiLvlLbl val="0"/>
      </c:catAx>
      <c:valAx>
        <c:axId val="18266780"/>
        <c:scaling>
          <c:orientation val="minMax"/>
        </c:scaling>
        <c:axPos val="l"/>
        <c:delete val="1"/>
        <c:majorTickMark val="in"/>
        <c:minorTickMark val="none"/>
        <c:tickLblPos val="nextTo"/>
        <c:crossAx val="16942723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DBC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3F3F4"/>
                  </a:solidFill>
                </c14:spPr>
              </c14:invertSolidFillFmt>
            </c:ext>
          </c:extLst>
          <c:val>
            <c:numRef>
              <c:f>Sources!$F$196:$F$205</c:f>
              <c:numCache>
                <c:ptCount val="10"/>
                <c:pt idx="0">
                  <c:v>80</c:v>
                </c:pt>
                <c:pt idx="1">
                  <c:v>80</c:v>
                </c:pt>
                <c:pt idx="2">
                  <c:v>75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85</c:v>
                </c:pt>
                <c:pt idx="7">
                  <c:v>85</c:v>
                </c:pt>
                <c:pt idx="8">
                  <c:v>65</c:v>
                </c:pt>
                <c:pt idx="9">
                  <c:v>70</c:v>
                </c:pt>
              </c:numCache>
            </c:numRef>
          </c:val>
        </c:ser>
        <c:ser>
          <c:idx val="1"/>
          <c:order val="1"/>
          <c:spPr>
            <a:solidFill>
              <a:srgbClr val="F3E07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Sources!$G$196:$G$205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15</c:v>
                </c:pt>
                <c:pt idx="5">
                  <c:v>10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20</c:v>
                </c:pt>
              </c:numCache>
            </c:numRef>
          </c:val>
        </c:ser>
        <c:overlap val="100"/>
        <c:gapWidth val="0"/>
        <c:axId val="30183293"/>
        <c:axId val="3214182"/>
      </c:barChart>
      <c:catAx>
        <c:axId val="30183293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3214182"/>
        <c:crosses val="autoZero"/>
        <c:auto val="1"/>
        <c:lblOffset val="100"/>
        <c:noMultiLvlLbl val="0"/>
      </c:catAx>
      <c:valAx>
        <c:axId val="3214182"/>
        <c:scaling>
          <c:orientation val="minMax"/>
        </c:scaling>
        <c:axPos val="l"/>
        <c:delete val="0"/>
        <c:numFmt formatCode=";;;" sourceLinked="0"/>
        <c:majorTickMark val="out"/>
        <c:minorTickMark val="none"/>
        <c:tickLblPos val="nextTo"/>
        <c:crossAx val="30183293"/>
        <c:crossesAt val="1"/>
        <c:crossBetween val="between"/>
        <c:dispUnits/>
      </c:valAx>
      <c:spPr>
        <a:solidFill>
          <a:srgbClr val="E2998F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123"/>
          <c:w val="0.911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Sources!$G$19:$G$24</c:f>
              <c:numCache>
                <c:ptCount val="6"/>
                <c:pt idx="0">
                  <c:v>12</c:v>
                </c:pt>
                <c:pt idx="1">
                  <c:v>2</c:v>
                </c:pt>
                <c:pt idx="2">
                  <c:v>25</c:v>
                </c:pt>
                <c:pt idx="3">
                  <c:v>46</c:v>
                </c:pt>
                <c:pt idx="4">
                  <c:v>0</c:v>
                </c:pt>
                <c:pt idx="5">
                  <c:v>5</c:v>
                </c:pt>
              </c:numCache>
            </c:numRef>
          </c:val>
        </c:ser>
        <c:gapWidth val="70"/>
        <c:axId val="28927639"/>
        <c:axId val="59022160"/>
      </c:barChart>
      <c:catAx>
        <c:axId val="28927639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59022160"/>
        <c:crosses val="autoZero"/>
        <c:auto val="1"/>
        <c:lblOffset val="100"/>
        <c:noMultiLvlLbl val="0"/>
      </c:catAx>
      <c:valAx>
        <c:axId val="59022160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28927639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123"/>
          <c:w val="0.911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Sources!$G$42:$G$47</c:f>
              <c:numCache>
                <c:ptCount val="6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46</c:v>
                </c:pt>
                <c:pt idx="4">
                  <c:v>23</c:v>
                </c:pt>
                <c:pt idx="5">
                  <c:v>37</c:v>
                </c:pt>
              </c:numCache>
            </c:numRef>
          </c:val>
        </c:ser>
        <c:gapWidth val="70"/>
        <c:axId val="61437393"/>
        <c:axId val="16065626"/>
      </c:barChart>
      <c:catAx>
        <c:axId val="61437393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16065626"/>
        <c:crosses val="autoZero"/>
        <c:auto val="1"/>
        <c:lblOffset val="100"/>
        <c:noMultiLvlLbl val="0"/>
      </c:catAx>
      <c:valAx>
        <c:axId val="16065626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61437393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25"/>
          <c:y val="0.0335"/>
          <c:w val="0.55175"/>
          <c:h val="0.80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3CE12"/>
              </a:solidFill>
            </c:spPr>
          </c:dPt>
          <c:val>
            <c:numRef>
              <c:f>CameraMaintain!$G$73:$G$77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2125"/>
          <c:w val="0.9125"/>
          <c:h val="0.81425"/>
        </c:manualLayout>
      </c:layout>
      <c:barChart>
        <c:barDir val="col"/>
        <c:grouping val="stack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Sources!$G$58:$G$64</c:f>
              <c:numCache>
                <c:ptCount val="7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64</c:v>
                </c:pt>
                <c:pt idx="4">
                  <c:v>64</c:v>
                </c:pt>
                <c:pt idx="5">
                  <c:v>37</c:v>
                </c:pt>
                <c:pt idx="6">
                  <c:v>5</c:v>
                </c:pt>
              </c:numCache>
            </c:numRef>
          </c:val>
        </c:ser>
        <c:overlap val="100"/>
        <c:gapWidth val="0"/>
        <c:axId val="10372907"/>
        <c:axId val="26247300"/>
      </c:barChart>
      <c:catAx>
        <c:axId val="10372907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26247300"/>
        <c:crosses val="autoZero"/>
        <c:auto val="1"/>
        <c:lblOffset val="100"/>
        <c:noMultiLvlLbl val="0"/>
      </c:catAx>
      <c:valAx>
        <c:axId val="26247300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10372907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122"/>
          <c:w val="0.912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Sources!$G$66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Sources!$G$67:$G$73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46</c:v>
                </c:pt>
                <c:pt idx="4">
                  <c:v>37</c:v>
                </c:pt>
                <c:pt idx="6">
                  <c:v>5</c:v>
                </c:pt>
              </c:numCache>
            </c:numRef>
          </c:val>
        </c:ser>
        <c:gapWidth val="70"/>
        <c:axId val="34899109"/>
        <c:axId val="45656526"/>
      </c:barChart>
      <c:catAx>
        <c:axId val="34899109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45656526"/>
        <c:crosses val="autoZero"/>
        <c:auto val="1"/>
        <c:lblOffset val="100"/>
        <c:noMultiLvlLbl val="0"/>
      </c:catAx>
      <c:valAx>
        <c:axId val="45656526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34899109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Sources!$I$146:$I$155</c:f>
              <c:numCache>
                <c:ptCount val="10"/>
                <c:pt idx="0">
                  <c:v>4000</c:v>
                </c:pt>
                <c:pt idx="1">
                  <c:v>5500</c:v>
                </c:pt>
                <c:pt idx="2">
                  <c:v>6000</c:v>
                </c:pt>
                <c:pt idx="3">
                  <c:v>6500</c:v>
                </c:pt>
                <c:pt idx="4">
                  <c:v>7800</c:v>
                </c:pt>
                <c:pt idx="5">
                  <c:v>7800</c:v>
                </c:pt>
                <c:pt idx="6">
                  <c:v>8400</c:v>
                </c:pt>
                <c:pt idx="7">
                  <c:v>8600</c:v>
                </c:pt>
                <c:pt idx="8">
                  <c:v>6000</c:v>
                </c:pt>
                <c:pt idx="9">
                  <c:v>7600</c:v>
                </c:pt>
              </c:numCache>
            </c:numRef>
          </c:val>
        </c:ser>
        <c:ser>
          <c:idx val="1"/>
          <c:order val="1"/>
          <c:spPr>
            <a:solidFill>
              <a:srgbClr val="F3E07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Sources!$J$146:$J$155</c:f>
              <c:numCache>
                <c:ptCount val="10"/>
                <c:pt idx="4">
                  <c:v>1100</c:v>
                </c:pt>
                <c:pt idx="5">
                  <c:v>1100</c:v>
                </c:pt>
                <c:pt idx="6">
                  <c:v>1200</c:v>
                </c:pt>
                <c:pt idx="7">
                  <c:v>1300</c:v>
                </c:pt>
                <c:pt idx="8">
                  <c:v>1300</c:v>
                </c:pt>
                <c:pt idx="9">
                  <c:v>1300</c:v>
                </c:pt>
              </c:numCache>
            </c:numRef>
          </c:val>
        </c:ser>
        <c:ser>
          <c:idx val="2"/>
          <c:order val="2"/>
          <c:spPr>
            <a:solidFill>
              <a:srgbClr val="E299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Sources!$K$146:$K$155</c:f>
              <c:numCache>
                <c:ptCount val="10"/>
                <c:pt idx="9">
                  <c:v>1500</c:v>
                </c:pt>
              </c:numCache>
            </c:numRef>
          </c:val>
        </c:ser>
        <c:overlap val="100"/>
        <c:gapWidth val="0"/>
        <c:axId val="8255551"/>
        <c:axId val="7191096"/>
      </c:barChart>
      <c:catAx>
        <c:axId val="8255551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7191096"/>
        <c:crosses val="autoZero"/>
        <c:auto val="1"/>
        <c:lblOffset val="100"/>
        <c:noMultiLvlLbl val="0"/>
      </c:catAx>
      <c:valAx>
        <c:axId val="7191096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8255551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Sources!$P$91:$P$100</c:f>
              <c:numCache>
                <c:ptCount val="10"/>
                <c:pt idx="0">
                  <c:v>0.06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0.06</c:v>
                </c:pt>
                <c:pt idx="9">
                  <c:v>0.06</c:v>
                </c:pt>
              </c:numCache>
            </c:numRef>
          </c:val>
        </c:ser>
        <c:gapWidth val="0"/>
        <c:axId val="64719865"/>
        <c:axId val="45607874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8567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Sources!$O$91:$O$100</c:f>
              <c:numCache>
                <c:ptCount val="10"/>
                <c:pt idx="0">
                  <c:v>0.04</c:v>
                </c:pt>
                <c:pt idx="1">
                  <c:v>0.055</c:v>
                </c:pt>
                <c:pt idx="2">
                  <c:v>0.06</c:v>
                </c:pt>
                <c:pt idx="3">
                  <c:v>0.065</c:v>
                </c:pt>
                <c:pt idx="4">
                  <c:v>0.078</c:v>
                </c:pt>
                <c:pt idx="5">
                  <c:v>0.078</c:v>
                </c:pt>
                <c:pt idx="6">
                  <c:v>0.084</c:v>
                </c:pt>
                <c:pt idx="7">
                  <c:v>0.086</c:v>
                </c:pt>
                <c:pt idx="8">
                  <c:v>0.06</c:v>
                </c:pt>
                <c:pt idx="9">
                  <c:v>0.076</c:v>
                </c:pt>
              </c:numCache>
            </c:numRef>
          </c:val>
          <c:smooth val="0"/>
        </c:ser>
        <c:axId val="7817683"/>
        <c:axId val="3250284"/>
      </c:lineChart>
      <c:catAx>
        <c:axId val="64719865"/>
        <c:scaling>
          <c:orientation val="minMax"/>
        </c:scaling>
        <c:axPos val="b"/>
        <c:delete val="0"/>
        <c:numFmt formatCode=";;;" sourceLinked="0"/>
        <c:majorTickMark val="in"/>
        <c:minorTickMark val="none"/>
        <c:tickLblPos val="nextTo"/>
        <c:crossAx val="45607874"/>
        <c:crosses val="autoZero"/>
        <c:auto val="0"/>
        <c:lblOffset val="100"/>
        <c:tickLblSkip val="1"/>
        <c:noMultiLvlLbl val="0"/>
      </c:catAx>
      <c:valAx>
        <c:axId val="45607874"/>
        <c:scaling>
          <c:orientation val="minMax"/>
        </c:scaling>
        <c:axPos val="l"/>
        <c:delete val="0"/>
        <c:numFmt formatCode=";;;" sourceLinked="0"/>
        <c:majorTickMark val="in"/>
        <c:minorTickMark val="none"/>
        <c:tickLblPos val="nextTo"/>
        <c:crossAx val="64719865"/>
        <c:crossesAt val="1"/>
        <c:crossBetween val="between"/>
        <c:dispUnits/>
        <c:majorUnit val="0.02"/>
      </c:valAx>
      <c:catAx>
        <c:axId val="7817683"/>
        <c:scaling>
          <c:orientation val="minMax"/>
        </c:scaling>
        <c:axPos val="b"/>
        <c:delete val="1"/>
        <c:majorTickMark val="in"/>
        <c:minorTickMark val="none"/>
        <c:tickLblPos val="nextTo"/>
        <c:crossAx val="3250284"/>
        <c:crosses val="autoZero"/>
        <c:auto val="0"/>
        <c:lblOffset val="100"/>
        <c:tickLblSkip val="1"/>
        <c:noMultiLvlLbl val="0"/>
      </c:catAx>
      <c:valAx>
        <c:axId val="3250284"/>
        <c:scaling>
          <c:orientation val="minMax"/>
        </c:scaling>
        <c:axPos val="l"/>
        <c:delete val="1"/>
        <c:majorTickMark val="in"/>
        <c:minorTickMark val="none"/>
        <c:tickLblPos val="nextTo"/>
        <c:crossAx val="7817683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8567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Sources!$E$102:$E$125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Sources!$F$102:$F$125</c:f>
              <c:numCache>
                <c:ptCount val="24"/>
                <c:pt idx="0">
                  <c:v>18</c:v>
                </c:pt>
                <c:pt idx="1">
                  <c:v>22</c:v>
                </c:pt>
                <c:pt idx="2">
                  <c:v>25</c:v>
                </c:pt>
                <c:pt idx="3">
                  <c:v>33</c:v>
                </c:pt>
                <c:pt idx="4">
                  <c:v>43</c:v>
                </c:pt>
                <c:pt idx="5">
                  <c:v>45</c:v>
                </c:pt>
                <c:pt idx="6">
                  <c:v>35</c:v>
                </c:pt>
                <c:pt idx="7">
                  <c:v>30</c:v>
                </c:pt>
                <c:pt idx="8">
                  <c:v>30</c:v>
                </c:pt>
                <c:pt idx="9">
                  <c:v>34</c:v>
                </c:pt>
                <c:pt idx="10">
                  <c:v>41</c:v>
                </c:pt>
                <c:pt idx="11">
                  <c:v>50</c:v>
                </c:pt>
                <c:pt idx="12">
                  <c:v>57</c:v>
                </c:pt>
                <c:pt idx="13">
                  <c:v>55</c:v>
                </c:pt>
                <c:pt idx="14">
                  <c:v>46</c:v>
                </c:pt>
                <c:pt idx="15">
                  <c:v>36</c:v>
                </c:pt>
                <c:pt idx="16">
                  <c:v>35</c:v>
                </c:pt>
                <c:pt idx="17">
                  <c:v>38</c:v>
                </c:pt>
                <c:pt idx="18">
                  <c:v>40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A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Sources!$E$102:$E$125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Sources!$G$102:$G$125</c:f>
              <c:numCache>
                <c:ptCount val="24"/>
                <c:pt idx="18">
                  <c:v>40</c:v>
                </c:pt>
                <c:pt idx="19">
                  <c:v>45</c:v>
                </c:pt>
                <c:pt idx="20">
                  <c:v>55</c:v>
                </c:pt>
                <c:pt idx="21">
                  <c:v>57</c:v>
                </c:pt>
                <c:pt idx="22">
                  <c:v>57</c:v>
                </c:pt>
                <c:pt idx="23">
                  <c:v>60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34619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Sources!$E$102:$E$125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Sources!$I$102:$I$125</c:f>
              <c:numCache>
                <c:ptCount val="24"/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2">
                  <c:v>47.5</c:v>
                </c:pt>
                <c:pt idx="23">
                  <c:v>47.5</c:v>
                </c:pt>
              </c:numCache>
            </c:numRef>
          </c:yVal>
          <c:smooth val="0"/>
        </c:ser>
        <c:axId val="29252557"/>
        <c:axId val="61946422"/>
      </c:scatterChart>
      <c:valAx>
        <c:axId val="29252557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61946422"/>
        <c:crosses val="autoZero"/>
        <c:crossBetween val="midCat"/>
        <c:dispUnits/>
      </c:valAx>
      <c:valAx>
        <c:axId val="61946422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29252557"/>
        <c:crosses val="autoZero"/>
        <c:crossBetween val="midCat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122"/>
          <c:w val="0.912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Sources!$G$50:$G$55</c:f>
              <c:numCache>
                <c:ptCount val="6"/>
                <c:pt idx="0">
                  <c:v>48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Sources!$H$50:$H$55</c:f>
              <c:numCache>
                <c:ptCount val="6"/>
              </c:numCache>
            </c:numRef>
          </c:val>
        </c:ser>
        <c:ser>
          <c:idx val="2"/>
          <c:order val="2"/>
          <c:spPr>
            <a:solidFill>
              <a:srgbClr val="E2998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Sources!$I$50:$I$55</c:f>
              <c:numCache>
                <c:ptCount val="6"/>
                <c:pt idx="1">
                  <c:v>18</c:v>
                </c:pt>
                <c:pt idx="3">
                  <c:v>2</c:v>
                </c:pt>
                <c:pt idx="4">
                  <c:v>7</c:v>
                </c:pt>
                <c:pt idx="5">
                  <c:v>1</c:v>
                </c:pt>
              </c:numCache>
            </c:numRef>
          </c:val>
        </c:ser>
        <c:overlap val="100"/>
        <c:gapWidth val="70"/>
        <c:axId val="20646887"/>
        <c:axId val="51604256"/>
      </c:barChart>
      <c:catAx>
        <c:axId val="20646887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51604256"/>
        <c:crosses val="autoZero"/>
        <c:auto val="1"/>
        <c:lblOffset val="100"/>
        <c:noMultiLvlLbl val="0"/>
      </c:catAx>
      <c:valAx>
        <c:axId val="51604256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20646887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Sources!$F$78:$F$87</c:f>
              <c:numCache>
                <c:ptCount val="10"/>
                <c:pt idx="0">
                  <c:v>67</c:v>
                </c:pt>
                <c:pt idx="1">
                  <c:v>50</c:v>
                </c:pt>
                <c:pt idx="2">
                  <c:v>56</c:v>
                </c:pt>
                <c:pt idx="3">
                  <c:v>78</c:v>
                </c:pt>
                <c:pt idx="4">
                  <c:v>55</c:v>
                </c:pt>
                <c:pt idx="5">
                  <c:v>63</c:v>
                </c:pt>
                <c:pt idx="6">
                  <c:v>70</c:v>
                </c:pt>
                <c:pt idx="7">
                  <c:v>75</c:v>
                </c:pt>
                <c:pt idx="8">
                  <c:v>45</c:v>
                </c:pt>
                <c:pt idx="9">
                  <c:v>60</c:v>
                </c:pt>
              </c:numCache>
            </c:numRef>
          </c:val>
        </c:ser>
        <c:gapWidth val="0"/>
        <c:axId val="61785121"/>
        <c:axId val="19195178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8567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Sources!$G$78:$G$87</c:f>
              <c:numCache>
                <c:ptCount val="10"/>
                <c:pt idx="0">
                  <c:v>30</c:v>
                </c:pt>
                <c:pt idx="1">
                  <c:v>25</c:v>
                </c:pt>
                <c:pt idx="2">
                  <c:v>27</c:v>
                </c:pt>
                <c:pt idx="3">
                  <c:v>65</c:v>
                </c:pt>
                <c:pt idx="4">
                  <c:v>25</c:v>
                </c:pt>
                <c:pt idx="5">
                  <c:v>29</c:v>
                </c:pt>
                <c:pt idx="6">
                  <c:v>43</c:v>
                </c:pt>
                <c:pt idx="7">
                  <c:v>48</c:v>
                </c:pt>
                <c:pt idx="8">
                  <c:v>30</c:v>
                </c:pt>
                <c:pt idx="9">
                  <c:v>30</c:v>
                </c:pt>
              </c:numCache>
            </c:numRef>
          </c:val>
          <c:smooth val="0"/>
        </c:ser>
        <c:axId val="38538875"/>
        <c:axId val="11305556"/>
      </c:lineChart>
      <c:catAx>
        <c:axId val="61785121"/>
        <c:scaling>
          <c:orientation val="minMax"/>
        </c:scaling>
        <c:axPos val="b"/>
        <c:delete val="0"/>
        <c:numFmt formatCode=";;;" sourceLinked="0"/>
        <c:majorTickMark val="in"/>
        <c:minorTickMark val="none"/>
        <c:tickLblPos val="nextTo"/>
        <c:crossAx val="19195178"/>
        <c:crosses val="autoZero"/>
        <c:auto val="0"/>
        <c:lblOffset val="100"/>
        <c:tickLblSkip val="1"/>
        <c:noMultiLvlLbl val="0"/>
      </c:catAx>
      <c:valAx>
        <c:axId val="19195178"/>
        <c:scaling>
          <c:orientation val="minMax"/>
        </c:scaling>
        <c:axPos val="l"/>
        <c:majorGridlines/>
        <c:delete val="0"/>
        <c:numFmt formatCode=";;;" sourceLinked="0"/>
        <c:majorTickMark val="in"/>
        <c:minorTickMark val="none"/>
        <c:tickLblPos val="nextTo"/>
        <c:crossAx val="61785121"/>
        <c:crossesAt val="1"/>
        <c:crossBetween val="between"/>
        <c:dispUnits/>
        <c:majorUnit val="20"/>
      </c:valAx>
      <c:catAx>
        <c:axId val="38538875"/>
        <c:scaling>
          <c:orientation val="minMax"/>
        </c:scaling>
        <c:axPos val="b"/>
        <c:delete val="1"/>
        <c:majorTickMark val="in"/>
        <c:minorTickMark val="none"/>
        <c:tickLblPos val="nextTo"/>
        <c:crossAx val="11305556"/>
        <c:crosses val="autoZero"/>
        <c:auto val="0"/>
        <c:lblOffset val="100"/>
        <c:tickLblSkip val="1"/>
        <c:noMultiLvlLbl val="0"/>
      </c:catAx>
      <c:valAx>
        <c:axId val="11305556"/>
        <c:scaling>
          <c:orientation val="minMax"/>
        </c:scaling>
        <c:axPos val="l"/>
        <c:delete val="1"/>
        <c:majorTickMark val="in"/>
        <c:minorTickMark val="none"/>
        <c:tickLblPos val="nextTo"/>
        <c:crossAx val="38538875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Sources!$I$146:$I$155</c:f>
              <c:numCache>
                <c:ptCount val="10"/>
                <c:pt idx="0">
                  <c:v>4000</c:v>
                </c:pt>
                <c:pt idx="1">
                  <c:v>5500</c:v>
                </c:pt>
                <c:pt idx="2">
                  <c:v>6000</c:v>
                </c:pt>
                <c:pt idx="3">
                  <c:v>6500</c:v>
                </c:pt>
                <c:pt idx="4">
                  <c:v>7800</c:v>
                </c:pt>
                <c:pt idx="5">
                  <c:v>7800</c:v>
                </c:pt>
                <c:pt idx="6">
                  <c:v>8400</c:v>
                </c:pt>
                <c:pt idx="7">
                  <c:v>8600</c:v>
                </c:pt>
                <c:pt idx="8">
                  <c:v>6000</c:v>
                </c:pt>
                <c:pt idx="9">
                  <c:v>7600</c:v>
                </c:pt>
              </c:numCache>
            </c:numRef>
          </c:val>
        </c:ser>
        <c:ser>
          <c:idx val="1"/>
          <c:order val="1"/>
          <c:spPr>
            <a:solidFill>
              <a:srgbClr val="F3E07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Sources!$J$146:$J$155</c:f>
              <c:numCache>
                <c:ptCount val="10"/>
                <c:pt idx="4">
                  <c:v>1100</c:v>
                </c:pt>
                <c:pt idx="5">
                  <c:v>1100</c:v>
                </c:pt>
                <c:pt idx="6">
                  <c:v>1200</c:v>
                </c:pt>
                <c:pt idx="7">
                  <c:v>1300</c:v>
                </c:pt>
                <c:pt idx="8">
                  <c:v>1300</c:v>
                </c:pt>
                <c:pt idx="9">
                  <c:v>1300</c:v>
                </c:pt>
              </c:numCache>
            </c:numRef>
          </c:val>
        </c:ser>
        <c:ser>
          <c:idx val="2"/>
          <c:order val="2"/>
          <c:spPr>
            <a:solidFill>
              <a:srgbClr val="E299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Sources!$K$146:$K$155</c:f>
              <c:numCache>
                <c:ptCount val="10"/>
                <c:pt idx="9">
                  <c:v>1500</c:v>
                </c:pt>
              </c:numCache>
            </c:numRef>
          </c:val>
        </c:ser>
        <c:overlap val="100"/>
        <c:gapWidth val="0"/>
        <c:axId val="34641141"/>
        <c:axId val="43334814"/>
      </c:barChart>
      <c:catAx>
        <c:axId val="34641141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43334814"/>
        <c:crosses val="autoZero"/>
        <c:auto val="1"/>
        <c:lblOffset val="100"/>
        <c:noMultiLvlLbl val="0"/>
      </c:catAx>
      <c:valAx>
        <c:axId val="43334814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34641141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2125"/>
          <c:w val="0.912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Sources!$F$154:$F$159</c:f>
              <c:numCache>
                <c:ptCount val="6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29</c:v>
                </c:pt>
                <c:pt idx="4">
                  <c:v>3</c:v>
                </c:pt>
                <c:pt idx="5">
                  <c:v>22</c:v>
                </c:pt>
              </c:numCache>
            </c:numRef>
          </c:val>
        </c:ser>
        <c:gapWidth val="70"/>
        <c:axId val="54469007"/>
        <c:axId val="20459016"/>
      </c:barChart>
      <c:catAx>
        <c:axId val="54469007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20459016"/>
        <c:crosses val="autoZero"/>
        <c:auto val="1"/>
        <c:lblOffset val="100"/>
        <c:noMultiLvlLbl val="0"/>
      </c:catAx>
      <c:valAx>
        <c:axId val="20459016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54469007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3CE12"/>
              </a:solidFill>
            </c:spPr>
          </c:dPt>
          <c:val>
            <c:numRef>
              <c:f>Sources!$F$171:$F$176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9</c:v>
                </c:pt>
                <c:pt idx="4">
                  <c:v>5</c:v>
                </c:pt>
                <c:pt idx="5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1"/>
          <c:order val="1"/>
          <c:spPr>
            <a:solidFill>
              <a:srgbClr val="FF0A1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CameraMaintain!$G$60:$G$69</c:f>
              <c:numCache/>
            </c:numRef>
          </c:val>
        </c:ser>
        <c:ser>
          <c:idx val="2"/>
          <c:order val="2"/>
          <c:spPr>
            <a:solidFill>
              <a:srgbClr val="F3E07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CameraMaintain!$H$60:$H$69</c:f>
              <c:numCache/>
            </c:numRef>
          </c:val>
        </c:ser>
        <c:axId val="58035345"/>
        <c:axId val="52556058"/>
      </c:areaChart>
      <c:areaChart>
        <c:grouping val="stacked"/>
        <c:varyColors val="0"/>
        <c:ser>
          <c:idx val="0"/>
          <c:order val="0"/>
          <c:spPr>
            <a:noFill/>
            <a:ln w="38100">
              <a:solidFill>
                <a:srgbClr val="2A466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CameraMaintain!$F$60:$F$69</c:f>
              <c:numCache/>
            </c:numRef>
          </c:val>
        </c:ser>
        <c:axId val="3242475"/>
        <c:axId val="29182276"/>
      </c:areaChart>
      <c:catAx>
        <c:axId val="58035345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52556058"/>
        <c:crosses val="autoZero"/>
        <c:auto val="1"/>
        <c:lblOffset val="100"/>
        <c:noMultiLvlLbl val="0"/>
      </c:catAx>
      <c:valAx>
        <c:axId val="525560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035345"/>
        <c:crossesAt val="1"/>
        <c:crossBetween val="midCat"/>
        <c:dispUnits/>
      </c:valAx>
      <c:catAx>
        <c:axId val="3242475"/>
        <c:scaling>
          <c:orientation val="minMax"/>
        </c:scaling>
        <c:axPos val="b"/>
        <c:delete val="1"/>
        <c:majorTickMark val="in"/>
        <c:minorTickMark val="none"/>
        <c:tickLblPos val="nextTo"/>
        <c:crossAx val="29182276"/>
        <c:crosses val="autoZero"/>
        <c:auto val="1"/>
        <c:lblOffset val="100"/>
        <c:noMultiLvlLbl val="0"/>
      </c:catAx>
      <c:valAx>
        <c:axId val="29182276"/>
        <c:scaling>
          <c:orientation val="minMax"/>
        </c:scaling>
        <c:axPos val="l"/>
        <c:delete val="0"/>
        <c:numFmt formatCode=";;;" sourceLinked="0"/>
        <c:majorTickMark val="in"/>
        <c:minorTickMark val="none"/>
        <c:tickLblPos val="nextTo"/>
        <c:crossAx val="3242475"/>
        <c:crosses val="max"/>
        <c:crossBetween val="midCat"/>
        <c:dispUnits/>
      </c:valAx>
      <c:spPr>
        <a:solidFill>
          <a:srgbClr val="8DBC5A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DBC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3F3F4"/>
                  </a:solidFill>
                </c14:spPr>
              </c14:invertSolidFillFmt>
            </c:ext>
          </c:extLst>
          <c:val>
            <c:numRef>
              <c:f>Sources!$F$196:$F$205</c:f>
              <c:numCache>
                <c:ptCount val="10"/>
                <c:pt idx="0">
                  <c:v>80</c:v>
                </c:pt>
                <c:pt idx="1">
                  <c:v>80</c:v>
                </c:pt>
                <c:pt idx="2">
                  <c:v>75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85</c:v>
                </c:pt>
                <c:pt idx="7">
                  <c:v>85</c:v>
                </c:pt>
                <c:pt idx="8">
                  <c:v>65</c:v>
                </c:pt>
                <c:pt idx="9">
                  <c:v>70</c:v>
                </c:pt>
              </c:numCache>
            </c:numRef>
          </c:val>
        </c:ser>
        <c:ser>
          <c:idx val="1"/>
          <c:order val="1"/>
          <c:spPr>
            <a:solidFill>
              <a:srgbClr val="F3E07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Sources!$G$196:$G$205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15</c:v>
                </c:pt>
                <c:pt idx="5">
                  <c:v>10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20</c:v>
                </c:pt>
              </c:numCache>
            </c:numRef>
          </c:val>
        </c:ser>
        <c:overlap val="100"/>
        <c:gapWidth val="0"/>
        <c:axId val="49913417"/>
        <c:axId val="46567570"/>
      </c:barChart>
      <c:catAx>
        <c:axId val="49913417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46567570"/>
        <c:crosses val="autoZero"/>
        <c:auto val="1"/>
        <c:lblOffset val="100"/>
        <c:noMultiLvlLbl val="0"/>
      </c:catAx>
      <c:valAx>
        <c:axId val="46567570"/>
        <c:scaling>
          <c:orientation val="minMax"/>
        </c:scaling>
        <c:axPos val="l"/>
        <c:delete val="0"/>
        <c:numFmt formatCode=";;;" sourceLinked="0"/>
        <c:majorTickMark val="out"/>
        <c:minorTickMark val="none"/>
        <c:tickLblPos val="nextTo"/>
        <c:crossAx val="49913417"/>
        <c:crossesAt val="1"/>
        <c:crossBetween val="between"/>
        <c:dispUnits/>
      </c:valAx>
      <c:spPr>
        <a:solidFill>
          <a:srgbClr val="E2998F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Sources!$F$210:$F$221</c:f>
              <c:numCache>
                <c:ptCount val="12"/>
                <c:pt idx="0">
                  <c:v>25</c:v>
                </c:pt>
                <c:pt idx="1">
                  <c:v>27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25</c:v>
                </c:pt>
                <c:pt idx="6">
                  <c:v>25</c:v>
                </c:pt>
                <c:pt idx="7">
                  <c:v>22</c:v>
                </c:pt>
                <c:pt idx="8">
                  <c:v>15</c:v>
                </c:pt>
                <c:pt idx="9">
                  <c:v>5</c:v>
                </c:pt>
                <c:pt idx="10">
                  <c:v>30</c:v>
                </c:pt>
                <c:pt idx="11">
                  <c:v>28</c:v>
                </c:pt>
              </c:numCache>
            </c:numRef>
          </c:val>
        </c:ser>
        <c:ser>
          <c:idx val="3"/>
          <c:order val="1"/>
          <c:spPr>
            <a:solidFill>
              <a:srgbClr val="E2998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Sources!$I$210:$I$221</c:f>
              <c:numCache>
                <c:ptCount val="12"/>
                <c:pt idx="0">
                  <c:v>60</c:v>
                </c:pt>
                <c:pt idx="1">
                  <c:v>65</c:v>
                </c:pt>
                <c:pt idx="2">
                  <c:v>65</c:v>
                </c:pt>
                <c:pt idx="3">
                  <c:v>70</c:v>
                </c:pt>
                <c:pt idx="4">
                  <c:v>50</c:v>
                </c:pt>
                <c:pt idx="5">
                  <c:v>70</c:v>
                </c:pt>
                <c:pt idx="6">
                  <c:v>53</c:v>
                </c:pt>
                <c:pt idx="7">
                  <c:v>78</c:v>
                </c:pt>
                <c:pt idx="8">
                  <c:v>70</c:v>
                </c:pt>
                <c:pt idx="9">
                  <c:v>83</c:v>
                </c:pt>
                <c:pt idx="10">
                  <c:v>70</c:v>
                </c:pt>
                <c:pt idx="11">
                  <c:v>65</c:v>
                </c:pt>
              </c:numCache>
            </c:numRef>
          </c:val>
        </c:ser>
        <c:ser>
          <c:idx val="4"/>
          <c:order val="2"/>
          <c:spPr>
            <a:solidFill>
              <a:srgbClr val="F3CE1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Sources!$J$210:$J$221</c:f>
              <c:numCache>
                <c:ptCount val="12"/>
                <c:pt idx="0">
                  <c:v>15</c:v>
                </c:pt>
                <c:pt idx="1">
                  <c:v>8</c:v>
                </c:pt>
                <c:pt idx="2">
                  <c:v>15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22</c:v>
                </c:pt>
                <c:pt idx="7">
                  <c:v>0</c:v>
                </c:pt>
                <c:pt idx="8">
                  <c:v>15</c:v>
                </c:pt>
                <c:pt idx="9">
                  <c:v>12</c:v>
                </c:pt>
                <c:pt idx="10">
                  <c:v>0</c:v>
                </c:pt>
                <c:pt idx="11">
                  <c:v>7</c:v>
                </c:pt>
              </c:numCache>
            </c:numRef>
          </c:val>
        </c:ser>
        <c:ser>
          <c:idx val="5"/>
          <c:order val="3"/>
          <c:spPr>
            <a:solidFill>
              <a:srgbClr val="FF0A1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Sources!$K$210:$K$221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0</c:v>
                </c:pt>
              </c:numCache>
            </c:numRef>
          </c:val>
        </c:ser>
        <c:overlap val="100"/>
        <c:axId val="16454947"/>
        <c:axId val="13876796"/>
      </c:barChart>
      <c:catAx>
        <c:axId val="16454947"/>
        <c:scaling>
          <c:orientation val="minMax"/>
        </c:scaling>
        <c:axPos val="l"/>
        <c:delete val="0"/>
        <c:numFmt formatCode=";;;" sourceLinked="0"/>
        <c:majorTickMark val="out"/>
        <c:minorTickMark val="none"/>
        <c:tickLblPos val="nextTo"/>
        <c:crossAx val="13876796"/>
        <c:crosses val="autoZero"/>
        <c:auto val="1"/>
        <c:lblOffset val="100"/>
        <c:noMultiLvlLbl val="0"/>
      </c:catAx>
      <c:valAx>
        <c:axId val="13876796"/>
        <c:scaling>
          <c:orientation val="minMax"/>
          <c:max val="125"/>
        </c:scaling>
        <c:axPos val="b"/>
        <c:majorGridlines/>
        <c:delete val="0"/>
        <c:numFmt formatCode=";;;" sourceLinked="0"/>
        <c:majorTickMark val="out"/>
        <c:minorTickMark val="none"/>
        <c:tickLblPos val="nextTo"/>
        <c:crossAx val="16454947"/>
        <c:crossesAt val="1"/>
        <c:crossBetween val="between"/>
        <c:dispUnits/>
        <c:majorUnit val="25"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123"/>
          <c:w val="0.911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Sources!$G$19:$G$24</c:f>
              <c:numCache>
                <c:ptCount val="6"/>
                <c:pt idx="0">
                  <c:v>12</c:v>
                </c:pt>
                <c:pt idx="1">
                  <c:v>2</c:v>
                </c:pt>
                <c:pt idx="2">
                  <c:v>25</c:v>
                </c:pt>
                <c:pt idx="3">
                  <c:v>46</c:v>
                </c:pt>
                <c:pt idx="4">
                  <c:v>0</c:v>
                </c:pt>
                <c:pt idx="5">
                  <c:v>5</c:v>
                </c:pt>
              </c:numCache>
            </c:numRef>
          </c:val>
        </c:ser>
        <c:gapWidth val="70"/>
        <c:axId val="57782301"/>
        <c:axId val="50278662"/>
      </c:barChart>
      <c:catAx>
        <c:axId val="57782301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50278662"/>
        <c:crosses val="autoZero"/>
        <c:auto val="1"/>
        <c:lblOffset val="100"/>
        <c:noMultiLvlLbl val="0"/>
      </c:catAx>
      <c:valAx>
        <c:axId val="50278662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57782301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Sources!$J$19:$J$30</c:f>
              <c:numCache>
                <c:ptCount val="12"/>
                <c:pt idx="0">
                  <c:v>0.1</c:v>
                </c:pt>
                <c:pt idx="1">
                  <c:v>0.1</c:v>
                </c:pt>
                <c:pt idx="2">
                  <c:v>0.09</c:v>
                </c:pt>
                <c:pt idx="3">
                  <c:v>0.085</c:v>
                </c:pt>
                <c:pt idx="4">
                  <c:v>0.084</c:v>
                </c:pt>
                <c:pt idx="5">
                  <c:v>0.075</c:v>
                </c:pt>
              </c:numCache>
            </c:numRef>
          </c:val>
        </c:ser>
        <c:gapWidth val="0"/>
        <c:axId val="49854775"/>
        <c:axId val="46039792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8567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Sources!$K$19:$K$30</c:f>
              <c:numCache>
                <c:ptCount val="12"/>
                <c:pt idx="0">
                  <c:v>0.1</c:v>
                </c:pt>
                <c:pt idx="1">
                  <c:v>0.09090909090909091</c:v>
                </c:pt>
                <c:pt idx="2">
                  <c:v>0.08181818181818182</c:v>
                </c:pt>
                <c:pt idx="3">
                  <c:v>0.07272727272727272</c:v>
                </c:pt>
                <c:pt idx="4">
                  <c:v>0.06363636363636363</c:v>
                </c:pt>
                <c:pt idx="5">
                  <c:v>0.054545454545454536</c:v>
                </c:pt>
                <c:pt idx="6">
                  <c:v>0.04545454545454544</c:v>
                </c:pt>
                <c:pt idx="7">
                  <c:v>0.03636363636363635</c:v>
                </c:pt>
                <c:pt idx="8">
                  <c:v>0.027272727272727254</c:v>
                </c:pt>
                <c:pt idx="9">
                  <c:v>0.01818181818181816</c:v>
                </c:pt>
                <c:pt idx="10">
                  <c:v>0.009090909090909068</c:v>
                </c:pt>
                <c:pt idx="11">
                  <c:v>-2.42861286636753E-17</c:v>
                </c:pt>
              </c:numCache>
            </c:numRef>
          </c:val>
          <c:smooth val="0"/>
        </c:ser>
        <c:axId val="11704945"/>
        <c:axId val="38235642"/>
      </c:lineChart>
      <c:catAx>
        <c:axId val="49854775"/>
        <c:scaling>
          <c:orientation val="minMax"/>
        </c:scaling>
        <c:axPos val="b"/>
        <c:delete val="0"/>
        <c:numFmt formatCode=";;;" sourceLinked="0"/>
        <c:majorTickMark val="in"/>
        <c:minorTickMark val="none"/>
        <c:tickLblPos val="nextTo"/>
        <c:crossAx val="46039792"/>
        <c:crosses val="autoZero"/>
        <c:auto val="0"/>
        <c:lblOffset val="100"/>
        <c:tickLblSkip val="1"/>
        <c:noMultiLvlLbl val="0"/>
      </c:catAx>
      <c:valAx>
        <c:axId val="46039792"/>
        <c:scaling>
          <c:orientation val="minMax"/>
          <c:max val="0.1"/>
          <c:min val="0"/>
        </c:scaling>
        <c:axPos val="l"/>
        <c:delete val="0"/>
        <c:numFmt formatCode=";;;" sourceLinked="0"/>
        <c:majorTickMark val="in"/>
        <c:minorTickMark val="none"/>
        <c:tickLblPos val="nextTo"/>
        <c:crossAx val="49854775"/>
        <c:crossesAt val="1"/>
        <c:crossBetween val="between"/>
        <c:dispUnits/>
      </c:valAx>
      <c:catAx>
        <c:axId val="11704945"/>
        <c:scaling>
          <c:orientation val="minMax"/>
        </c:scaling>
        <c:axPos val="b"/>
        <c:delete val="1"/>
        <c:majorTickMark val="in"/>
        <c:minorTickMark val="none"/>
        <c:tickLblPos val="nextTo"/>
        <c:crossAx val="38235642"/>
        <c:crosses val="autoZero"/>
        <c:auto val="0"/>
        <c:lblOffset val="100"/>
        <c:tickLblSkip val="1"/>
        <c:noMultiLvlLbl val="0"/>
      </c:catAx>
      <c:valAx>
        <c:axId val="38235642"/>
        <c:scaling>
          <c:orientation val="minMax"/>
        </c:scaling>
        <c:axPos val="l"/>
        <c:delete val="1"/>
        <c:majorTickMark val="in"/>
        <c:minorTickMark val="none"/>
        <c:tickLblPos val="nextTo"/>
        <c:crossAx val="11704945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Sources!$G$28:$G$39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9</c:v>
                </c:pt>
                <c:pt idx="4">
                  <c:v>15</c:v>
                </c:pt>
                <c:pt idx="5">
                  <c:v>21</c:v>
                </c:pt>
                <c:pt idx="6">
                  <c:v>25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Sources!$H$28:$H$39</c:f>
              <c:numCache>
                <c:ptCount val="12"/>
              </c:numCache>
            </c:numRef>
          </c:val>
        </c:ser>
        <c:ser>
          <c:idx val="2"/>
          <c:order val="2"/>
          <c:spPr>
            <a:solidFill>
              <a:srgbClr val="E299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Sources!$I$28:$I$39</c:f>
              <c:numCache>
                <c:ptCount val="12"/>
                <c:pt idx="7">
                  <c:v>27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31</c:v>
                </c:pt>
              </c:numCache>
            </c:numRef>
          </c:val>
        </c:ser>
        <c:overlap val="100"/>
        <c:gapWidth val="0"/>
        <c:axId val="8576459"/>
        <c:axId val="10079268"/>
      </c:barChart>
      <c:catAx>
        <c:axId val="8576459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10079268"/>
        <c:crosses val="autoZero"/>
        <c:auto val="1"/>
        <c:lblOffset val="100"/>
        <c:noMultiLvlLbl val="0"/>
      </c:catAx>
      <c:valAx>
        <c:axId val="10079268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8576459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123"/>
          <c:w val="0.911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Sources!$G$42:$G$47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70"/>
        <c:axId val="23604549"/>
        <c:axId val="11114350"/>
      </c:barChart>
      <c:catAx>
        <c:axId val="23604549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11114350"/>
        <c:crosses val="autoZero"/>
        <c:auto val="1"/>
        <c:lblOffset val="100"/>
        <c:noMultiLvlLbl val="0"/>
      </c:catAx>
      <c:valAx>
        <c:axId val="11114350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23604549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122"/>
          <c:w val="0.912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Sources!$G$50:$G$55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Sources!$H$50:$H$55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E2998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Sources!$I$50:$I$55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70"/>
        <c:axId val="32920287"/>
        <c:axId val="27847128"/>
      </c:barChart>
      <c:catAx>
        <c:axId val="32920287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27847128"/>
        <c:crosses val="autoZero"/>
        <c:auto val="1"/>
        <c:lblOffset val="100"/>
        <c:noMultiLvlLbl val="0"/>
      </c:catAx>
      <c:valAx>
        <c:axId val="27847128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32920287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122"/>
          <c:w val="0.912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Sources!$G$66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Sources!$G$67:$G$73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70"/>
        <c:axId val="49297561"/>
        <c:axId val="41024866"/>
      </c:barChart>
      <c:catAx>
        <c:axId val="49297561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41024866"/>
        <c:crosses val="autoZero"/>
        <c:auto val="1"/>
        <c:lblOffset val="100"/>
        <c:noMultiLvlLbl val="0"/>
      </c:catAx>
      <c:valAx>
        <c:axId val="41024866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49297561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2125"/>
          <c:w val="0.9125"/>
          <c:h val="0.81425"/>
        </c:manualLayout>
      </c:layout>
      <c:barChart>
        <c:barDir val="col"/>
        <c:grouping val="stack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Sources!$G$58:$G$64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0"/>
        <c:axId val="33679475"/>
        <c:axId val="34679820"/>
      </c:barChart>
      <c:catAx>
        <c:axId val="33679475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34679820"/>
        <c:crosses val="autoZero"/>
        <c:auto val="1"/>
        <c:lblOffset val="100"/>
        <c:noMultiLvlLbl val="0"/>
      </c:catAx>
      <c:valAx>
        <c:axId val="34679820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33679475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12025"/>
          <c:w val="0.91275"/>
          <c:h val="0.81575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Sources!$I$73:$I$80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DBC5A"/>
              </a:solidFill>
            </c:spPr>
          </c:dPt>
          <c:val>
            <c:numRef>
              <c:f>Sources!$J$73:$J$80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gapWidth val="50"/>
        <c:axId val="43682925"/>
        <c:axId val="57602006"/>
      </c:barChart>
      <c:catAx>
        <c:axId val="43682925"/>
        <c:scaling>
          <c:orientation val="minMax"/>
        </c:scaling>
        <c:axPos val="l"/>
        <c:delete val="0"/>
        <c:numFmt formatCode=";;;" sourceLinked="0"/>
        <c:majorTickMark val="out"/>
        <c:minorTickMark val="none"/>
        <c:tickLblPos val="nextTo"/>
        <c:crossAx val="57602006"/>
        <c:crosses val="autoZero"/>
        <c:auto val="1"/>
        <c:lblOffset val="100"/>
        <c:noMultiLvlLbl val="0"/>
      </c:catAx>
      <c:valAx>
        <c:axId val="57602006"/>
        <c:scaling>
          <c:orientation val="minMax"/>
        </c:scaling>
        <c:axPos val="b"/>
        <c:majorGridlines/>
        <c:delete val="0"/>
        <c:numFmt formatCode=";;;" sourceLinked="0"/>
        <c:majorTickMark val="out"/>
        <c:minorTickMark val="none"/>
        <c:tickLblPos val="nextTo"/>
        <c:crossAx val="43682925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85679D"/>
              </a:solidFill>
              <a:ln>
                <a:solidFill>
                  <a:srgbClr val="85679D"/>
                </a:solidFill>
              </a:ln>
            </c:spPr>
          </c:marker>
          <c:xVal>
            <c:numRef>
              <c:f>CameraMaintain!$G$82:$G$92</c:f>
              <c:numCache/>
            </c:numRef>
          </c:xVal>
          <c:yVal>
            <c:numRef>
              <c:f>CameraMaintain!$H$82:$H$92</c:f>
              <c:numCache/>
            </c:numRef>
          </c:yVal>
          <c:smooth val="0"/>
        </c:ser>
        <c:axId val="61313893"/>
        <c:axId val="14954126"/>
      </c:scatterChart>
      <c:valAx>
        <c:axId val="61313893"/>
        <c:scaling>
          <c:orientation val="minMax"/>
          <c:max val="20"/>
          <c:min val="0"/>
        </c:scaling>
        <c:axPos val="b"/>
        <c:majorGridlines/>
        <c:delete val="0"/>
        <c:numFmt formatCode="_(\ ###0_);\(###0\);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954126"/>
        <c:crosses val="autoZero"/>
        <c:crossBetween val="midCat"/>
        <c:dispUnits/>
      </c:valAx>
      <c:valAx>
        <c:axId val="14954126"/>
        <c:scaling>
          <c:orientation val="minMax"/>
          <c:max val="20"/>
          <c:min val="0"/>
        </c:scaling>
        <c:axPos val="l"/>
        <c:majorGridlines/>
        <c:delete val="0"/>
        <c:numFmt formatCode="_(\ ###0_);\(###0\);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313893"/>
        <c:crosses val="autoZero"/>
        <c:crossBetween val="midCat"/>
        <c:dispUnits/>
        <c:majorUnit val="10"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Sources!$F$78:$F$87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0"/>
        <c:axId val="48656007"/>
        <c:axId val="35250880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8567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Sources!$G$78:$G$87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48822465"/>
        <c:axId val="36749002"/>
      </c:lineChart>
      <c:catAx>
        <c:axId val="48656007"/>
        <c:scaling>
          <c:orientation val="minMax"/>
        </c:scaling>
        <c:axPos val="b"/>
        <c:delete val="0"/>
        <c:numFmt formatCode=";;;" sourceLinked="0"/>
        <c:majorTickMark val="in"/>
        <c:minorTickMark val="none"/>
        <c:tickLblPos val="nextTo"/>
        <c:crossAx val="35250880"/>
        <c:crosses val="autoZero"/>
        <c:auto val="0"/>
        <c:lblOffset val="100"/>
        <c:tickLblSkip val="1"/>
        <c:noMultiLvlLbl val="0"/>
      </c:catAx>
      <c:valAx>
        <c:axId val="35250880"/>
        <c:scaling>
          <c:orientation val="minMax"/>
        </c:scaling>
        <c:axPos val="l"/>
        <c:majorGridlines/>
        <c:delete val="0"/>
        <c:numFmt formatCode=";;;" sourceLinked="0"/>
        <c:majorTickMark val="in"/>
        <c:minorTickMark val="none"/>
        <c:tickLblPos val="nextTo"/>
        <c:crossAx val="48656007"/>
        <c:crossesAt val="1"/>
        <c:crossBetween val="between"/>
        <c:dispUnits/>
        <c:majorUnit val="20"/>
      </c:valAx>
      <c:catAx>
        <c:axId val="48822465"/>
        <c:scaling>
          <c:orientation val="minMax"/>
        </c:scaling>
        <c:axPos val="b"/>
        <c:delete val="1"/>
        <c:majorTickMark val="in"/>
        <c:minorTickMark val="none"/>
        <c:tickLblPos val="nextTo"/>
        <c:crossAx val="36749002"/>
        <c:crosses val="autoZero"/>
        <c:auto val="0"/>
        <c:lblOffset val="100"/>
        <c:tickLblSkip val="1"/>
        <c:noMultiLvlLbl val="0"/>
      </c:catAx>
      <c:valAx>
        <c:axId val="36749002"/>
        <c:scaling>
          <c:orientation val="minMax"/>
        </c:scaling>
        <c:axPos val="l"/>
        <c:delete val="1"/>
        <c:majorTickMark val="in"/>
        <c:minorTickMark val="none"/>
        <c:tickLblPos val="nextTo"/>
        <c:crossAx val="48822465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Sources!$I$146:$I$155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3E07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Sources!$J$146:$J$155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E299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Sources!$K$146:$K$155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0"/>
        <c:axId val="62305563"/>
        <c:axId val="23879156"/>
      </c:barChart>
      <c:catAx>
        <c:axId val="62305563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23879156"/>
        <c:crosses val="autoZero"/>
        <c:auto val="1"/>
        <c:lblOffset val="100"/>
        <c:noMultiLvlLbl val="0"/>
      </c:catAx>
      <c:valAx>
        <c:axId val="23879156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62305563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Sources!$F$91:$F$100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0"/>
        <c:axId val="13585813"/>
        <c:axId val="55163454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8567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Sources!$G$91:$G$100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26709039"/>
        <c:axId val="39054760"/>
      </c:lineChart>
      <c:catAx>
        <c:axId val="13585813"/>
        <c:scaling>
          <c:orientation val="minMax"/>
        </c:scaling>
        <c:axPos val="b"/>
        <c:delete val="0"/>
        <c:numFmt formatCode=";;;" sourceLinked="0"/>
        <c:majorTickMark val="in"/>
        <c:minorTickMark val="none"/>
        <c:tickLblPos val="nextTo"/>
        <c:crossAx val="55163454"/>
        <c:crosses val="autoZero"/>
        <c:auto val="0"/>
        <c:lblOffset val="100"/>
        <c:tickLblSkip val="1"/>
        <c:noMultiLvlLbl val="0"/>
      </c:catAx>
      <c:valAx>
        <c:axId val="55163454"/>
        <c:scaling>
          <c:orientation val="minMax"/>
          <c:min val="0.5"/>
        </c:scaling>
        <c:axPos val="l"/>
        <c:delete val="0"/>
        <c:numFmt formatCode=";;;" sourceLinked="0"/>
        <c:majorTickMark val="in"/>
        <c:minorTickMark val="none"/>
        <c:tickLblPos val="nextTo"/>
        <c:crossAx val="13585813"/>
        <c:crossesAt val="1"/>
        <c:crossBetween val="between"/>
        <c:dispUnits/>
        <c:majorUnit val="0.2"/>
      </c:valAx>
      <c:catAx>
        <c:axId val="26709039"/>
        <c:scaling>
          <c:orientation val="minMax"/>
        </c:scaling>
        <c:axPos val="b"/>
        <c:delete val="1"/>
        <c:majorTickMark val="in"/>
        <c:minorTickMark val="none"/>
        <c:tickLblPos val="nextTo"/>
        <c:crossAx val="39054760"/>
        <c:crosses val="autoZero"/>
        <c:auto val="0"/>
        <c:lblOffset val="100"/>
        <c:tickLblSkip val="1"/>
        <c:noMultiLvlLbl val="0"/>
      </c:catAx>
      <c:valAx>
        <c:axId val="39054760"/>
        <c:scaling>
          <c:orientation val="minMax"/>
        </c:scaling>
        <c:axPos val="l"/>
        <c:delete val="1"/>
        <c:majorTickMark val="in"/>
        <c:minorTickMark val="none"/>
        <c:tickLblPos val="nextTo"/>
        <c:crossAx val="26709039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D8DA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Sources!$L$91:$L$100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0"/>
        <c:axId val="15948521"/>
        <c:axId val="9318962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8567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Sources!$J$91:$J$100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15948521"/>
        <c:axId val="9318962"/>
      </c:lineChart>
      <c:catAx>
        <c:axId val="15948521"/>
        <c:scaling>
          <c:orientation val="minMax"/>
        </c:scaling>
        <c:axPos val="b"/>
        <c:delete val="0"/>
        <c:numFmt formatCode=";;;" sourceLinked="0"/>
        <c:majorTickMark val="in"/>
        <c:minorTickMark val="none"/>
        <c:tickLblPos val="nextTo"/>
        <c:crossAx val="9318962"/>
        <c:crosses val="autoZero"/>
        <c:auto val="0"/>
        <c:lblOffset val="100"/>
        <c:tickLblSkip val="1"/>
        <c:noMultiLvlLbl val="0"/>
      </c:catAx>
      <c:valAx>
        <c:axId val="9318962"/>
        <c:scaling>
          <c:orientation val="minMax"/>
        </c:scaling>
        <c:axPos val="l"/>
        <c:majorGridlines/>
        <c:delete val="0"/>
        <c:numFmt formatCode=";;;" sourceLinked="0"/>
        <c:majorTickMark val="in"/>
        <c:minorTickMark val="none"/>
        <c:tickLblPos val="nextTo"/>
        <c:crossAx val="15948521"/>
        <c:crossesAt val="1"/>
        <c:crossBetween val="between"/>
        <c:dispUnits/>
      </c:valAx>
      <c:spPr>
        <a:solidFill>
          <a:srgbClr val="E2998F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8567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Sources!$E$102:$E$125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Sources!$F$102:$F$125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A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Sources!$E$102:$E$125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Sources!$G$102:$G$125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34619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Sources!$E$102:$E$125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Sources!$I$102:$I$125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axId val="16761795"/>
        <c:axId val="16638428"/>
      </c:scatterChart>
      <c:valAx>
        <c:axId val="16761795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16638428"/>
        <c:crosses val="autoZero"/>
        <c:crossBetween val="midCat"/>
        <c:dispUnits/>
      </c:valAx>
      <c:valAx>
        <c:axId val="16638428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16761795"/>
        <c:crosses val="autoZero"/>
        <c:crossBetween val="midCat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Sources!$K$91:$K$100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Sources!$M$91:$M$100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5528125"/>
        <c:axId val="5535398"/>
      </c:areaChart>
      <c:areaChart>
        <c:grouping val="stacked"/>
        <c:varyColors val="0"/>
        <c:ser>
          <c:idx val="0"/>
          <c:order val="1"/>
          <c:spPr>
            <a:noFill/>
            <a:ln w="25400">
              <a:solidFill>
                <a:srgbClr val="34619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Sources!$I$91:$I$100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9818583"/>
        <c:axId val="45714064"/>
      </c:areaChart>
      <c:catAx>
        <c:axId val="15528125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5535398"/>
        <c:crosses val="autoZero"/>
        <c:auto val="0"/>
        <c:lblOffset val="100"/>
        <c:tickLblSkip val="1"/>
        <c:noMultiLvlLbl val="0"/>
      </c:catAx>
      <c:valAx>
        <c:axId val="5535398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15528125"/>
        <c:crossesAt val="1"/>
        <c:crossBetween val="midCat"/>
        <c:dispUnits/>
      </c:valAx>
      <c:catAx>
        <c:axId val="49818583"/>
        <c:scaling>
          <c:orientation val="minMax"/>
        </c:scaling>
        <c:axPos val="b"/>
        <c:delete val="1"/>
        <c:majorTickMark val="in"/>
        <c:minorTickMark val="none"/>
        <c:tickLblPos val="nextTo"/>
        <c:crossAx val="45714064"/>
        <c:crosses val="autoZero"/>
        <c:auto val="1"/>
        <c:lblOffset val="100"/>
        <c:noMultiLvlLbl val="0"/>
      </c:catAx>
      <c:valAx>
        <c:axId val="45714064"/>
        <c:scaling>
          <c:orientation val="minMax"/>
        </c:scaling>
        <c:axPos val="l"/>
        <c:delete val="0"/>
        <c:numFmt formatCode=";;;" sourceLinked="0"/>
        <c:majorTickMark val="in"/>
        <c:minorTickMark val="none"/>
        <c:tickLblPos val="nextTo"/>
        <c:crossAx val="49818583"/>
        <c:crosses val="max"/>
        <c:crossBetween val="midCat"/>
        <c:dispUnits/>
      </c:valAx>
      <c:spPr>
        <a:solidFill>
          <a:srgbClr val="8DBC5A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Sources!$M$113:$M$142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Sources!$N$113:$N$142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A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Sources!$M$113:$M$142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Sources!$O$113:$O$142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8567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Sources!$M$113:$M$142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Sources!$P$113:$P$142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axId val="8773393"/>
        <c:axId val="11851674"/>
      </c:scatterChart>
      <c:valAx>
        <c:axId val="8773393"/>
        <c:scaling>
          <c:orientation val="minMax"/>
          <c:max val="2010"/>
          <c:min val="1990"/>
        </c:scaling>
        <c:axPos val="b"/>
        <c:delete val="0"/>
        <c:numFmt formatCode=";;;" sourceLinked="0"/>
        <c:majorTickMark val="out"/>
        <c:minorTickMark val="none"/>
        <c:tickLblPos val="nextTo"/>
        <c:crossAx val="11851674"/>
        <c:crosses val="autoZero"/>
        <c:crossBetween val="midCat"/>
        <c:dispUnits/>
      </c:valAx>
      <c:valAx>
        <c:axId val="11851674"/>
        <c:scaling>
          <c:orientation val="minMax"/>
          <c:min val="0.04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8773393"/>
        <c:crosses val="autoZero"/>
        <c:crossBetween val="midCat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E299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2998F"/>
                  </a:solidFill>
                </c14:spPr>
              </c14:invertSolidFillFmt>
            </c:ext>
          </c:extLst>
          <c:cat>
            <c:numRef>
              <c:f>Sources!$E$102:$E$125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Sources!$L$102:$L$125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0"/>
        <c:axId val="39556203"/>
        <c:axId val="20461508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34619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Sources!$J$102:$J$125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39556203"/>
        <c:axId val="20461508"/>
      </c:lineChart>
      <c:catAx>
        <c:axId val="39556203"/>
        <c:scaling>
          <c:orientation val="minMax"/>
        </c:scaling>
        <c:axPos val="b"/>
        <c:delete val="0"/>
        <c:numFmt formatCode=";;;" sourceLinked="0"/>
        <c:majorTickMark val="in"/>
        <c:minorTickMark val="none"/>
        <c:tickLblPos val="nextTo"/>
        <c:crossAx val="20461508"/>
        <c:crosses val="autoZero"/>
        <c:auto val="0"/>
        <c:lblOffset val="100"/>
        <c:tickLblSkip val="1"/>
        <c:noMultiLvlLbl val="0"/>
      </c:catAx>
      <c:valAx>
        <c:axId val="20461508"/>
        <c:scaling>
          <c:orientation val="minMax"/>
        </c:scaling>
        <c:axPos val="l"/>
        <c:delete val="0"/>
        <c:numFmt formatCode=";;;" sourceLinked="0"/>
        <c:majorTickMark val="in"/>
        <c:minorTickMark val="none"/>
        <c:tickLblPos val="nextTo"/>
        <c:crossAx val="39556203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2125"/>
          <c:w val="0.912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Sources!$F$154:$F$159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70"/>
        <c:axId val="49935845"/>
        <c:axId val="46769422"/>
      </c:barChart>
      <c:catAx>
        <c:axId val="49935845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46769422"/>
        <c:crosses val="autoZero"/>
        <c:auto val="1"/>
        <c:lblOffset val="100"/>
        <c:noMultiLvlLbl val="0"/>
      </c:catAx>
      <c:valAx>
        <c:axId val="46769422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49935845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3CE12"/>
              </a:solidFill>
            </c:spPr>
          </c:dPt>
          <c:val>
            <c:numRef>
              <c:f>Sources!$F$171:$F$176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"/>
          <c:w val="0.926"/>
          <c:h val="0.93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CameraLogic!$B$13:$B$14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CameraLogic!$C$13:$C$14</c:f>
              <c:numCache/>
            </c:numRef>
          </c:val>
        </c:ser>
        <c:overlap val="50"/>
        <c:gapWidth val="50"/>
        <c:axId val="369407"/>
        <c:axId val="3324664"/>
      </c:barChart>
      <c:catAx>
        <c:axId val="369407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3324664"/>
        <c:crosses val="autoZero"/>
        <c:auto val="1"/>
        <c:lblOffset val="100"/>
        <c:noMultiLvlLbl val="0"/>
      </c:catAx>
      <c:valAx>
        <c:axId val="3324664"/>
        <c:scaling>
          <c:orientation val="minMax"/>
          <c:max val="800"/>
        </c:scaling>
        <c:axPos val="l"/>
        <c:majorGridlines/>
        <c:delete val="0"/>
        <c:numFmt formatCode="_(\ \£#,##0_);\(\£#,##0.00\)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369407"/>
        <c:crossesAt val="1"/>
        <c:crossBetween val="between"/>
        <c:dispUnits/>
        <c:majorUnit val="200"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8567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Sources!$I$158:$I$170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Sources!$J$158:$J$170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A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Sources!$I$158:$I$170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Sources!$K$158:$K$170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18271615"/>
        <c:axId val="30226808"/>
      </c:scatterChart>
      <c:valAx>
        <c:axId val="18271615"/>
        <c:scaling>
          <c:orientation val="minMax"/>
          <c:max val="12"/>
        </c:scaling>
        <c:axPos val="b"/>
        <c:delete val="0"/>
        <c:numFmt formatCode=";;;" sourceLinked="0"/>
        <c:majorTickMark val="out"/>
        <c:minorTickMark val="none"/>
        <c:tickLblPos val="nextTo"/>
        <c:crossAx val="30226808"/>
        <c:crosses val="autoZero"/>
        <c:crossBetween val="midCat"/>
        <c:dispUnits/>
      </c:valAx>
      <c:valAx>
        <c:axId val="30226808"/>
        <c:scaling>
          <c:orientation val="minMax"/>
          <c:max val="1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18271615"/>
        <c:crosses val="autoZero"/>
        <c:crossBetween val="midCat"/>
        <c:dispUnits/>
        <c:majorUnit val="0.25"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E2998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Sources!$F$179:$G$179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3E07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Sources!$F$180:$G$180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5BD87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Sources!$F$181:$G$181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B0A1C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Sources!$F$182:$G$182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BBD69A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Sources!$F$183:$G$183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gapWidth val="50"/>
        <c:axId val="3605817"/>
        <c:axId val="32452354"/>
      </c:barChart>
      <c:barChart>
        <c:barDir val="bar"/>
        <c:grouping val="clustered"/>
        <c:varyColors val="0"/>
        <c:ser>
          <c:idx val="5"/>
          <c:order val="5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Sources!$F$184:$G$184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gapWidth val="20"/>
        <c:axId val="23635731"/>
        <c:axId val="11394988"/>
      </c:barChart>
      <c:catAx>
        <c:axId val="3605817"/>
        <c:scaling>
          <c:orientation val="minMax"/>
        </c:scaling>
        <c:axPos val="l"/>
        <c:delete val="0"/>
        <c:numFmt formatCode=";;;" sourceLinked="0"/>
        <c:majorTickMark val="out"/>
        <c:minorTickMark val="none"/>
        <c:tickLblPos val="nextTo"/>
        <c:crossAx val="32452354"/>
        <c:crosses val="autoZero"/>
        <c:auto val="1"/>
        <c:lblOffset val="100"/>
        <c:noMultiLvlLbl val="0"/>
      </c:catAx>
      <c:valAx>
        <c:axId val="32452354"/>
        <c:scaling>
          <c:orientation val="minMax"/>
        </c:scaling>
        <c:axPos val="b"/>
        <c:majorGridlines/>
        <c:delete val="0"/>
        <c:numFmt formatCode=";;;" sourceLinked="0"/>
        <c:majorTickMark val="out"/>
        <c:minorTickMark val="none"/>
        <c:tickLblPos val="nextTo"/>
        <c:crossAx val="3605817"/>
        <c:crossesAt val="1"/>
        <c:crossBetween val="between"/>
        <c:dispUnits/>
      </c:valAx>
      <c:catAx>
        <c:axId val="23635731"/>
        <c:scaling>
          <c:orientation val="minMax"/>
        </c:scaling>
        <c:axPos val="l"/>
        <c:delete val="1"/>
        <c:majorTickMark val="in"/>
        <c:minorTickMark val="none"/>
        <c:tickLblPos val="nextTo"/>
        <c:crossAx val="11394988"/>
        <c:crosses val="autoZero"/>
        <c:auto val="1"/>
        <c:lblOffset val="100"/>
        <c:noMultiLvlLbl val="0"/>
      </c:catAx>
      <c:valAx>
        <c:axId val="11394988"/>
        <c:scaling>
          <c:orientation val="minMax"/>
        </c:scaling>
        <c:axPos val="b"/>
        <c:delete val="0"/>
        <c:numFmt formatCode=";;;" sourceLinked="0"/>
        <c:majorTickMark val="in"/>
        <c:minorTickMark val="none"/>
        <c:tickLblPos val="nextTo"/>
        <c:crossAx val="23635731"/>
        <c:crosses val="max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Sources!$P$91:$P$100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0"/>
        <c:axId val="35446029"/>
        <c:axId val="50578806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8567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Sources!$O$91:$O$100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52556071"/>
        <c:axId val="3242592"/>
      </c:lineChart>
      <c:catAx>
        <c:axId val="35446029"/>
        <c:scaling>
          <c:orientation val="minMax"/>
        </c:scaling>
        <c:axPos val="b"/>
        <c:delete val="0"/>
        <c:numFmt formatCode=";;;" sourceLinked="0"/>
        <c:majorTickMark val="in"/>
        <c:minorTickMark val="none"/>
        <c:tickLblPos val="nextTo"/>
        <c:crossAx val="50578806"/>
        <c:crosses val="autoZero"/>
        <c:auto val="0"/>
        <c:lblOffset val="100"/>
        <c:tickLblSkip val="1"/>
        <c:noMultiLvlLbl val="0"/>
      </c:catAx>
      <c:valAx>
        <c:axId val="50578806"/>
        <c:scaling>
          <c:orientation val="minMax"/>
        </c:scaling>
        <c:axPos val="l"/>
        <c:delete val="0"/>
        <c:numFmt formatCode=";;;" sourceLinked="0"/>
        <c:majorTickMark val="in"/>
        <c:minorTickMark val="none"/>
        <c:tickLblPos val="nextTo"/>
        <c:crossAx val="35446029"/>
        <c:crossesAt val="1"/>
        <c:crossBetween val="between"/>
        <c:dispUnits/>
        <c:majorUnit val="0.02"/>
      </c:valAx>
      <c:catAx>
        <c:axId val="52556071"/>
        <c:scaling>
          <c:orientation val="minMax"/>
        </c:scaling>
        <c:axPos val="b"/>
        <c:delete val="1"/>
        <c:majorTickMark val="in"/>
        <c:minorTickMark val="none"/>
        <c:tickLblPos val="nextTo"/>
        <c:crossAx val="3242592"/>
        <c:crosses val="autoZero"/>
        <c:auto val="0"/>
        <c:lblOffset val="100"/>
        <c:tickLblSkip val="1"/>
        <c:noMultiLvlLbl val="0"/>
      </c:catAx>
      <c:valAx>
        <c:axId val="3242592"/>
        <c:scaling>
          <c:orientation val="minMax"/>
        </c:scaling>
        <c:axPos val="l"/>
        <c:delete val="1"/>
        <c:majorTickMark val="in"/>
        <c:minorTickMark val="none"/>
        <c:tickLblPos val="nextTo"/>
        <c:crossAx val="52556071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Sources!$R$91:$R$100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0"/>
        <c:axId val="29183329"/>
        <c:axId val="61323370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8567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Sources!$Q$91:$Q$100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15039419"/>
        <c:axId val="1137044"/>
      </c:lineChart>
      <c:catAx>
        <c:axId val="29183329"/>
        <c:scaling>
          <c:orientation val="minMax"/>
        </c:scaling>
        <c:axPos val="b"/>
        <c:delete val="0"/>
        <c:numFmt formatCode=";;;" sourceLinked="0"/>
        <c:majorTickMark val="in"/>
        <c:minorTickMark val="none"/>
        <c:tickLblPos val="nextTo"/>
        <c:crossAx val="61323370"/>
        <c:crosses val="autoZero"/>
        <c:auto val="0"/>
        <c:lblOffset val="100"/>
        <c:tickLblSkip val="1"/>
        <c:noMultiLvlLbl val="0"/>
      </c:catAx>
      <c:valAx>
        <c:axId val="61323370"/>
        <c:scaling>
          <c:orientation val="minMax"/>
        </c:scaling>
        <c:axPos val="l"/>
        <c:delete val="0"/>
        <c:numFmt formatCode=";;;" sourceLinked="0"/>
        <c:majorTickMark val="in"/>
        <c:minorTickMark val="none"/>
        <c:tickLblPos val="nextTo"/>
        <c:crossAx val="29183329"/>
        <c:crossesAt val="1"/>
        <c:crossBetween val="between"/>
        <c:dispUnits/>
        <c:majorUnit val="0.02"/>
      </c:valAx>
      <c:catAx>
        <c:axId val="15039419"/>
        <c:scaling>
          <c:orientation val="minMax"/>
        </c:scaling>
        <c:axPos val="b"/>
        <c:delete val="1"/>
        <c:majorTickMark val="in"/>
        <c:minorTickMark val="none"/>
        <c:tickLblPos val="nextTo"/>
        <c:crossAx val="1137044"/>
        <c:crosses val="autoZero"/>
        <c:auto val="0"/>
        <c:lblOffset val="100"/>
        <c:tickLblSkip val="1"/>
        <c:noMultiLvlLbl val="0"/>
      </c:catAx>
      <c:valAx>
        <c:axId val="1137044"/>
        <c:scaling>
          <c:orientation val="minMax"/>
        </c:scaling>
        <c:axPos val="l"/>
        <c:delete val="1"/>
        <c:majorTickMark val="in"/>
        <c:minorTickMark val="none"/>
        <c:tickLblPos val="nextTo"/>
        <c:crossAx val="15039419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DBC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3F3F4"/>
                  </a:solidFill>
                </c14:spPr>
              </c14:invertSolidFillFmt>
            </c:ext>
          </c:extLst>
          <c:val>
            <c:numRef>
              <c:f>Sources!$F$196:$F$205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3E07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Sources!$G$196:$G$205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0"/>
        <c:axId val="10233397"/>
        <c:axId val="24991710"/>
      </c:barChart>
      <c:catAx>
        <c:axId val="10233397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24991710"/>
        <c:crosses val="autoZero"/>
        <c:auto val="1"/>
        <c:lblOffset val="100"/>
        <c:noMultiLvlLbl val="0"/>
      </c:catAx>
      <c:valAx>
        <c:axId val="24991710"/>
        <c:scaling>
          <c:orientation val="minMax"/>
        </c:scaling>
        <c:axPos val="l"/>
        <c:delete val="0"/>
        <c:numFmt formatCode=";;;" sourceLinked="0"/>
        <c:majorTickMark val="out"/>
        <c:minorTickMark val="none"/>
        <c:tickLblPos val="nextTo"/>
        <c:crossAx val="10233397"/>
        <c:crossesAt val="1"/>
        <c:crossBetween val="between"/>
        <c:dispUnits/>
      </c:valAx>
      <c:spPr>
        <a:solidFill>
          <a:srgbClr val="E2998F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Sources!$F$210:$F$221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1"/>
          <c:spPr>
            <a:solidFill>
              <a:srgbClr val="E2998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Sources!$I$210:$I$221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2"/>
          <c:spPr>
            <a:solidFill>
              <a:srgbClr val="F3CE1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Sources!$J$210:$J$221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3"/>
          <c:spPr>
            <a:solidFill>
              <a:srgbClr val="FF0A1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Sources!$K$210:$K$221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23598799"/>
        <c:axId val="11062600"/>
      </c:barChart>
      <c:catAx>
        <c:axId val="23598799"/>
        <c:scaling>
          <c:orientation val="minMax"/>
        </c:scaling>
        <c:axPos val="l"/>
        <c:delete val="0"/>
        <c:numFmt formatCode=";;;" sourceLinked="0"/>
        <c:majorTickMark val="out"/>
        <c:minorTickMark val="none"/>
        <c:tickLblPos val="nextTo"/>
        <c:crossAx val="11062600"/>
        <c:crosses val="autoZero"/>
        <c:auto val="1"/>
        <c:lblOffset val="100"/>
        <c:noMultiLvlLbl val="0"/>
      </c:catAx>
      <c:valAx>
        <c:axId val="11062600"/>
        <c:scaling>
          <c:orientation val="minMax"/>
          <c:max val="125"/>
        </c:scaling>
        <c:axPos val="b"/>
        <c:majorGridlines/>
        <c:delete val="0"/>
        <c:numFmt formatCode=";;;" sourceLinked="0"/>
        <c:majorTickMark val="out"/>
        <c:minorTickMark val="none"/>
        <c:tickLblPos val="nextTo"/>
        <c:crossAx val="23598799"/>
        <c:crossesAt val="1"/>
        <c:crossBetween val="between"/>
        <c:dispUnits/>
        <c:majorUnit val="25"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Sources!$J$19:$J$30</c:f>
              <c:numCache>
                <c:ptCount val="12"/>
                <c:pt idx="0">
                  <c:v>0.1</c:v>
                </c:pt>
                <c:pt idx="1">
                  <c:v>0.1</c:v>
                </c:pt>
                <c:pt idx="2">
                  <c:v>0.09</c:v>
                </c:pt>
                <c:pt idx="3">
                  <c:v>0.085</c:v>
                </c:pt>
                <c:pt idx="4">
                  <c:v>0.084</c:v>
                </c:pt>
                <c:pt idx="5">
                  <c:v>0.075</c:v>
                </c:pt>
              </c:numCache>
            </c:numRef>
          </c:val>
        </c:ser>
        <c:gapWidth val="0"/>
        <c:axId val="29921977"/>
        <c:axId val="862338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8567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Sources!$K$19:$K$30</c:f>
              <c:numCache>
                <c:ptCount val="12"/>
                <c:pt idx="0">
                  <c:v>0.1</c:v>
                </c:pt>
                <c:pt idx="1">
                  <c:v>0.09090909090909091</c:v>
                </c:pt>
                <c:pt idx="2">
                  <c:v>0.08181818181818182</c:v>
                </c:pt>
                <c:pt idx="3">
                  <c:v>0.07272727272727272</c:v>
                </c:pt>
                <c:pt idx="4">
                  <c:v>0.06363636363636363</c:v>
                </c:pt>
                <c:pt idx="5">
                  <c:v>0.054545454545454536</c:v>
                </c:pt>
                <c:pt idx="6">
                  <c:v>0.04545454545454544</c:v>
                </c:pt>
                <c:pt idx="7">
                  <c:v>0.03636363636363635</c:v>
                </c:pt>
                <c:pt idx="8">
                  <c:v>0.027272727272727254</c:v>
                </c:pt>
                <c:pt idx="9">
                  <c:v>0.01818181818181816</c:v>
                </c:pt>
                <c:pt idx="10">
                  <c:v>0.009090909090909068</c:v>
                </c:pt>
                <c:pt idx="11">
                  <c:v>-2.42861286636753E-17</c:v>
                </c:pt>
              </c:numCache>
            </c:numRef>
          </c:val>
          <c:smooth val="0"/>
        </c:ser>
        <c:axId val="7761043"/>
        <c:axId val="2740524"/>
      </c:lineChart>
      <c:catAx>
        <c:axId val="29921977"/>
        <c:scaling>
          <c:orientation val="minMax"/>
        </c:scaling>
        <c:axPos val="b"/>
        <c:delete val="0"/>
        <c:numFmt formatCode=";;;" sourceLinked="0"/>
        <c:majorTickMark val="in"/>
        <c:minorTickMark val="none"/>
        <c:tickLblPos val="nextTo"/>
        <c:crossAx val="862338"/>
        <c:crosses val="autoZero"/>
        <c:auto val="0"/>
        <c:lblOffset val="100"/>
        <c:tickLblSkip val="1"/>
        <c:noMultiLvlLbl val="0"/>
      </c:catAx>
      <c:valAx>
        <c:axId val="862338"/>
        <c:scaling>
          <c:orientation val="minMax"/>
          <c:max val="0.1"/>
          <c:min val="0"/>
        </c:scaling>
        <c:axPos val="l"/>
        <c:delete val="0"/>
        <c:numFmt formatCode=";;;" sourceLinked="0"/>
        <c:majorTickMark val="in"/>
        <c:minorTickMark val="none"/>
        <c:tickLblPos val="nextTo"/>
        <c:crossAx val="29921977"/>
        <c:crossesAt val="1"/>
        <c:crossBetween val="between"/>
        <c:dispUnits/>
      </c:valAx>
      <c:catAx>
        <c:axId val="7761043"/>
        <c:scaling>
          <c:orientation val="minMax"/>
        </c:scaling>
        <c:axPos val="b"/>
        <c:delete val="1"/>
        <c:majorTickMark val="in"/>
        <c:minorTickMark val="none"/>
        <c:tickLblPos val="nextTo"/>
        <c:crossAx val="2740524"/>
        <c:crosses val="autoZero"/>
        <c:auto val="0"/>
        <c:lblOffset val="100"/>
        <c:tickLblSkip val="1"/>
        <c:noMultiLvlLbl val="0"/>
      </c:catAx>
      <c:valAx>
        <c:axId val="2740524"/>
        <c:scaling>
          <c:orientation val="minMax"/>
        </c:scaling>
        <c:axPos val="l"/>
        <c:delete val="1"/>
        <c:majorTickMark val="in"/>
        <c:minorTickMark val="none"/>
        <c:tickLblPos val="nextTo"/>
        <c:crossAx val="7761043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Sources!$G$28:$G$39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9</c:v>
                </c:pt>
                <c:pt idx="4">
                  <c:v>15</c:v>
                </c:pt>
                <c:pt idx="5">
                  <c:v>21</c:v>
                </c:pt>
                <c:pt idx="6">
                  <c:v>25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Sources!$H$28:$H$39</c:f>
              <c:numCache>
                <c:ptCount val="12"/>
              </c:numCache>
            </c:numRef>
          </c:val>
        </c:ser>
        <c:ser>
          <c:idx val="2"/>
          <c:order val="2"/>
          <c:spPr>
            <a:solidFill>
              <a:srgbClr val="E299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Sources!$I$28:$I$39</c:f>
              <c:numCache>
                <c:ptCount val="12"/>
                <c:pt idx="7">
                  <c:v>27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31</c:v>
                </c:pt>
              </c:numCache>
            </c:numRef>
          </c:val>
        </c:ser>
        <c:overlap val="100"/>
        <c:gapWidth val="0"/>
        <c:axId val="24664717"/>
        <c:axId val="20655862"/>
      </c:barChart>
      <c:catAx>
        <c:axId val="24664717"/>
        <c:scaling>
          <c:orientation val="minMax"/>
        </c:scaling>
        <c:axPos val="b"/>
        <c:delete val="0"/>
        <c:numFmt formatCode=";;;" sourceLinked="0"/>
        <c:majorTickMark val="out"/>
        <c:minorTickMark val="none"/>
        <c:tickLblPos val="nextTo"/>
        <c:crossAx val="20655862"/>
        <c:crosses val="autoZero"/>
        <c:auto val="1"/>
        <c:lblOffset val="100"/>
        <c:noMultiLvlLbl val="0"/>
      </c:catAx>
      <c:valAx>
        <c:axId val="20655862"/>
        <c:scaling>
          <c:orientation val="minMax"/>
        </c:scaling>
        <c:axPos val="l"/>
        <c:majorGridlines/>
        <c:delete val="0"/>
        <c:numFmt formatCode=";;;" sourceLinked="0"/>
        <c:majorTickMark val="out"/>
        <c:minorTickMark val="none"/>
        <c:tickLblPos val="nextTo"/>
        <c:crossAx val="24664717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12025"/>
          <c:w val="0.91275"/>
          <c:h val="0.81575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Sources!$I$73:$I$80</c:f>
              <c:numCache>
                <c:ptCount val="8"/>
                <c:pt idx="0">
                  <c:v>9</c:v>
                </c:pt>
                <c:pt idx="1">
                  <c:v>7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DBC5A"/>
              </a:solidFill>
            </c:spPr>
          </c:dPt>
          <c:val>
            <c:numRef>
              <c:f>Sources!$J$73:$J$80</c:f>
              <c:numCache>
                <c:ptCount val="8"/>
                <c:pt idx="0">
                  <c:v>3</c:v>
                </c:pt>
                <c:pt idx="1">
                  <c:v>5</c:v>
                </c:pt>
                <c:pt idx="2">
                  <c:v>1</c:v>
                </c:pt>
                <c:pt idx="3">
                  <c:v>5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</c:ser>
        <c:overlap val="100"/>
        <c:gapWidth val="50"/>
        <c:axId val="51685031"/>
        <c:axId val="62512096"/>
      </c:barChart>
      <c:catAx>
        <c:axId val="51685031"/>
        <c:scaling>
          <c:orientation val="minMax"/>
        </c:scaling>
        <c:axPos val="l"/>
        <c:delete val="0"/>
        <c:numFmt formatCode=";;;" sourceLinked="0"/>
        <c:majorTickMark val="out"/>
        <c:minorTickMark val="none"/>
        <c:tickLblPos val="nextTo"/>
        <c:crossAx val="62512096"/>
        <c:crosses val="autoZero"/>
        <c:auto val="1"/>
        <c:lblOffset val="100"/>
        <c:noMultiLvlLbl val="0"/>
      </c:catAx>
      <c:valAx>
        <c:axId val="62512096"/>
        <c:scaling>
          <c:orientation val="minMax"/>
        </c:scaling>
        <c:axPos val="b"/>
        <c:majorGridlines/>
        <c:delete val="0"/>
        <c:numFmt formatCode=";;;" sourceLinked="0"/>
        <c:majorTickMark val="out"/>
        <c:minorTickMark val="none"/>
        <c:tickLblPos val="nextTo"/>
        <c:crossAx val="51685031"/>
        <c:crossesAt val="1"/>
        <c:crossBetween val="between"/>
        <c:dispUnits/>
      </c:valAx>
      <c:spPr>
        <a:solidFill>
          <a:srgbClr val="D8DADD"/>
        </a:solidFill>
        <a:ln w="12700">
          <a:solidFill>
            <a:srgbClr val="A2A5A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Relationship Id="rId8" Type="http://schemas.openxmlformats.org/officeDocument/2006/relationships/chart" Target="/xl/charts/chart33.xml" /><Relationship Id="rId9" Type="http://schemas.openxmlformats.org/officeDocument/2006/relationships/chart" Target="/xl/charts/chart3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Relationship Id="rId4" Type="http://schemas.openxmlformats.org/officeDocument/2006/relationships/chart" Target="/xl/charts/chart37.xml" /><Relationship Id="rId5" Type="http://schemas.openxmlformats.org/officeDocument/2006/relationships/chart" Target="/xl/charts/chart38.xml" /><Relationship Id="rId6" Type="http://schemas.openxmlformats.org/officeDocument/2006/relationships/chart" Target="/xl/charts/chart39.xml" /><Relationship Id="rId7" Type="http://schemas.openxmlformats.org/officeDocument/2006/relationships/chart" Target="/xl/charts/chart40.xml" /><Relationship Id="rId8" Type="http://schemas.openxmlformats.org/officeDocument/2006/relationships/chart" Target="/xl/charts/chart4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Relationship Id="rId13" Type="http://schemas.openxmlformats.org/officeDocument/2006/relationships/chart" Target="/xl/charts/chart53.xml" /><Relationship Id="rId14" Type="http://schemas.openxmlformats.org/officeDocument/2006/relationships/chart" Target="/xl/charts/chart54.xml" /><Relationship Id="rId15" Type="http://schemas.openxmlformats.org/officeDocument/2006/relationships/chart" Target="/xl/charts/chart55.xml" /><Relationship Id="rId16" Type="http://schemas.openxmlformats.org/officeDocument/2006/relationships/chart" Target="/xl/charts/chart56.xml" /><Relationship Id="rId17" Type="http://schemas.openxmlformats.org/officeDocument/2006/relationships/chart" Target="/xl/charts/chart57.xml" /><Relationship Id="rId18" Type="http://schemas.openxmlformats.org/officeDocument/2006/relationships/chart" Target="/xl/charts/chart58.xml" /><Relationship Id="rId19" Type="http://schemas.openxmlformats.org/officeDocument/2006/relationships/chart" Target="/xl/charts/chart59.xml" /><Relationship Id="rId20" Type="http://schemas.openxmlformats.org/officeDocument/2006/relationships/chart" Target="/xl/charts/chart60.xml" /><Relationship Id="rId21" Type="http://schemas.openxmlformats.org/officeDocument/2006/relationships/chart" Target="/xl/charts/chart61.xml" /><Relationship Id="rId22" Type="http://schemas.openxmlformats.org/officeDocument/2006/relationships/chart" Target="/xl/charts/chart62.xml" /><Relationship Id="rId23" Type="http://schemas.openxmlformats.org/officeDocument/2006/relationships/chart" Target="/xl/charts/chart63.xml" /><Relationship Id="rId24" Type="http://schemas.openxmlformats.org/officeDocument/2006/relationships/chart" Target="/xl/charts/chart64.xml" /><Relationship Id="rId25" Type="http://schemas.openxmlformats.org/officeDocument/2006/relationships/chart" Target="/xl/charts/chart6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png" /><Relationship Id="rId3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png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png" /><Relationship Id="rId3" Type="http://schemas.openxmlformats.org/officeDocument/2006/relationships/chart" Target="/xl/charts/chart6.xml" /><Relationship Id="rId4" Type="http://schemas.openxmlformats.org/officeDocument/2006/relationships/image" Target="../media/image1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chart" Target="/xl/charts/chart13.xml" /><Relationship Id="rId9" Type="http://schemas.openxmlformats.org/officeDocument/2006/relationships/chart" Target="/xl/charts/chart14.xml" /><Relationship Id="rId10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1.emf" /><Relationship Id="rId3" Type="http://schemas.openxmlformats.org/officeDocument/2006/relationships/image" Target="../media/image5.emf" /><Relationship Id="rId4" Type="http://schemas.openxmlformats.org/officeDocument/2006/relationships/image" Target="../media/image8.emf" /><Relationship Id="rId5" Type="http://schemas.openxmlformats.org/officeDocument/2006/relationships/image" Target="../media/image23.emf" /><Relationship Id="rId6" Type="http://schemas.openxmlformats.org/officeDocument/2006/relationships/image" Target="../media/image6.emf" /><Relationship Id="rId7" Type="http://schemas.openxmlformats.org/officeDocument/2006/relationships/image" Target="../media/image11.emf" /><Relationship Id="rId8" Type="http://schemas.openxmlformats.org/officeDocument/2006/relationships/image" Target="../media/image20.emf" /><Relationship Id="rId9" Type="http://schemas.openxmlformats.org/officeDocument/2006/relationships/image" Target="../media/image20.emf" /><Relationship Id="rId10" Type="http://schemas.openxmlformats.org/officeDocument/2006/relationships/image" Target="../media/image13.emf" /><Relationship Id="rId11" Type="http://schemas.openxmlformats.org/officeDocument/2006/relationships/image" Target="../media/image25.emf" /><Relationship Id="rId12" Type="http://schemas.openxmlformats.org/officeDocument/2006/relationships/image" Target="../media/image24.emf" /><Relationship Id="rId13" Type="http://schemas.openxmlformats.org/officeDocument/2006/relationships/image" Target="../media/image29.emf" /><Relationship Id="rId14" Type="http://schemas.openxmlformats.org/officeDocument/2006/relationships/image" Target="../media/image27.emf" /><Relationship Id="rId15" Type="http://schemas.openxmlformats.org/officeDocument/2006/relationships/image" Target="../media/image26.emf" /><Relationship Id="rId16" Type="http://schemas.openxmlformats.org/officeDocument/2006/relationships/image" Target="../media/image30.emf" /><Relationship Id="rId17" Type="http://schemas.openxmlformats.org/officeDocument/2006/relationships/image" Target="../media/image1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2.emf" /><Relationship Id="rId3" Type="http://schemas.openxmlformats.org/officeDocument/2006/relationships/image" Target="../media/image19.emf" /><Relationship Id="rId4" Type="http://schemas.openxmlformats.org/officeDocument/2006/relationships/image" Target="../media/image15.emf" /><Relationship Id="rId5" Type="http://schemas.openxmlformats.org/officeDocument/2006/relationships/image" Target="../media/image14.emf" /><Relationship Id="rId6" Type="http://schemas.openxmlformats.org/officeDocument/2006/relationships/image" Target="../media/image2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876300</xdr:colOff>
      <xdr:row>0</xdr:row>
      <xdr:rowOff>38100</xdr:rowOff>
    </xdr:from>
    <xdr:to>
      <xdr:col>10</xdr:col>
      <xdr:colOff>323850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38100"/>
          <a:ext cx="2219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47625</xdr:colOff>
      <xdr:row>0</xdr:row>
      <xdr:rowOff>38100</xdr:rowOff>
    </xdr:from>
    <xdr:to>
      <xdr:col>10</xdr:col>
      <xdr:colOff>133350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38100"/>
          <a:ext cx="2219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161925</xdr:rowOff>
    </xdr:from>
    <xdr:to>
      <xdr:col>2</xdr:col>
      <xdr:colOff>1104900</xdr:colOff>
      <xdr:row>15</xdr:row>
      <xdr:rowOff>76200</xdr:rowOff>
    </xdr:to>
    <xdr:graphicFrame>
      <xdr:nvGraphicFramePr>
        <xdr:cNvPr id="2" name="Chart 2"/>
        <xdr:cNvGraphicFramePr/>
      </xdr:nvGraphicFramePr>
      <xdr:xfrm>
        <a:off x="933450" y="1409700"/>
        <a:ext cx="2305050" cy="124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114300</xdr:colOff>
      <xdr:row>9</xdr:row>
      <xdr:rowOff>28575</xdr:rowOff>
    </xdr:from>
    <xdr:to>
      <xdr:col>5</xdr:col>
      <xdr:colOff>1133475</xdr:colOff>
      <xdr:row>14</xdr:row>
      <xdr:rowOff>171450</xdr:rowOff>
    </xdr:to>
    <xdr:graphicFrame>
      <xdr:nvGraphicFramePr>
        <xdr:cNvPr id="3" name="Chart 4"/>
        <xdr:cNvGraphicFramePr/>
      </xdr:nvGraphicFramePr>
      <xdr:xfrm>
        <a:off x="3619500" y="1466850"/>
        <a:ext cx="2228850" cy="109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95250</xdr:colOff>
      <xdr:row>25</xdr:row>
      <xdr:rowOff>28575</xdr:rowOff>
    </xdr:from>
    <xdr:to>
      <xdr:col>5</xdr:col>
      <xdr:colOff>1114425</xdr:colOff>
      <xdr:row>30</xdr:row>
      <xdr:rowOff>171450</xdr:rowOff>
    </xdr:to>
    <xdr:graphicFrame>
      <xdr:nvGraphicFramePr>
        <xdr:cNvPr id="4" name="Chart 5"/>
        <xdr:cNvGraphicFramePr/>
      </xdr:nvGraphicFramePr>
      <xdr:xfrm>
        <a:off x="3600450" y="4514850"/>
        <a:ext cx="2228850" cy="1095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104775</xdr:colOff>
      <xdr:row>9</xdr:row>
      <xdr:rowOff>9525</xdr:rowOff>
    </xdr:from>
    <xdr:to>
      <xdr:col>8</xdr:col>
      <xdr:colOff>1143000</xdr:colOff>
      <xdr:row>14</xdr:row>
      <xdr:rowOff>171450</xdr:rowOff>
    </xdr:to>
    <xdr:graphicFrame>
      <xdr:nvGraphicFramePr>
        <xdr:cNvPr id="5" name="Chart 6"/>
        <xdr:cNvGraphicFramePr/>
      </xdr:nvGraphicFramePr>
      <xdr:xfrm>
        <a:off x="6191250" y="1447800"/>
        <a:ext cx="2247900" cy="1114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95250</xdr:colOff>
      <xdr:row>17</xdr:row>
      <xdr:rowOff>28575</xdr:rowOff>
    </xdr:from>
    <xdr:to>
      <xdr:col>5</xdr:col>
      <xdr:colOff>1123950</xdr:colOff>
      <xdr:row>22</xdr:row>
      <xdr:rowOff>180975</xdr:rowOff>
    </xdr:to>
    <xdr:graphicFrame>
      <xdr:nvGraphicFramePr>
        <xdr:cNvPr id="6" name="Chart 7"/>
        <xdr:cNvGraphicFramePr/>
      </xdr:nvGraphicFramePr>
      <xdr:xfrm>
        <a:off x="3600450" y="2990850"/>
        <a:ext cx="2238375" cy="1104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2</xdr:col>
      <xdr:colOff>1095375</xdr:colOff>
      <xdr:row>23</xdr:row>
      <xdr:rowOff>95250</xdr:rowOff>
    </xdr:to>
    <xdr:graphicFrame>
      <xdr:nvGraphicFramePr>
        <xdr:cNvPr id="7" name="Chart 8"/>
        <xdr:cNvGraphicFramePr/>
      </xdr:nvGraphicFramePr>
      <xdr:xfrm>
        <a:off x="923925" y="2962275"/>
        <a:ext cx="2305050" cy="1238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904875</xdr:colOff>
      <xdr:row>25</xdr:row>
      <xdr:rowOff>0</xdr:rowOff>
    </xdr:from>
    <xdr:to>
      <xdr:col>2</xdr:col>
      <xdr:colOff>1133475</xdr:colOff>
      <xdr:row>31</xdr:row>
      <xdr:rowOff>104775</xdr:rowOff>
    </xdr:to>
    <xdr:graphicFrame>
      <xdr:nvGraphicFramePr>
        <xdr:cNvPr id="8" name="Chart 9"/>
        <xdr:cNvGraphicFramePr/>
      </xdr:nvGraphicFramePr>
      <xdr:xfrm>
        <a:off x="904875" y="4486275"/>
        <a:ext cx="2362200" cy="1247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9525</xdr:colOff>
      <xdr:row>16</xdr:row>
      <xdr:rowOff>161925</xdr:rowOff>
    </xdr:from>
    <xdr:to>
      <xdr:col>8</xdr:col>
      <xdr:colOff>1143000</xdr:colOff>
      <xdr:row>23</xdr:row>
      <xdr:rowOff>66675</xdr:rowOff>
    </xdr:to>
    <xdr:graphicFrame>
      <xdr:nvGraphicFramePr>
        <xdr:cNvPr id="9" name="Chart 10"/>
        <xdr:cNvGraphicFramePr/>
      </xdr:nvGraphicFramePr>
      <xdr:xfrm>
        <a:off x="6096000" y="2933700"/>
        <a:ext cx="2343150" cy="1238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47625</xdr:colOff>
      <xdr:row>0</xdr:row>
      <xdr:rowOff>38100</xdr:rowOff>
    </xdr:from>
    <xdr:to>
      <xdr:col>10</xdr:col>
      <xdr:colOff>133350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38100"/>
          <a:ext cx="2219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17</xdr:row>
      <xdr:rowOff>9525</xdr:rowOff>
    </xdr:from>
    <xdr:to>
      <xdr:col>5</xdr:col>
      <xdr:colOff>1114425</xdr:colOff>
      <xdr:row>22</xdr:row>
      <xdr:rowOff>161925</xdr:rowOff>
    </xdr:to>
    <xdr:graphicFrame>
      <xdr:nvGraphicFramePr>
        <xdr:cNvPr id="2" name="Chart 3"/>
        <xdr:cNvGraphicFramePr/>
      </xdr:nvGraphicFramePr>
      <xdr:xfrm>
        <a:off x="3590925" y="2971800"/>
        <a:ext cx="2238375" cy="110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25</xdr:row>
      <xdr:rowOff>0</xdr:rowOff>
    </xdr:from>
    <xdr:to>
      <xdr:col>5</xdr:col>
      <xdr:colOff>1133475</xdr:colOff>
      <xdr:row>31</xdr:row>
      <xdr:rowOff>85725</xdr:rowOff>
    </xdr:to>
    <xdr:graphicFrame>
      <xdr:nvGraphicFramePr>
        <xdr:cNvPr id="3" name="Chart 5"/>
        <xdr:cNvGraphicFramePr/>
      </xdr:nvGraphicFramePr>
      <xdr:xfrm>
        <a:off x="3505200" y="4486275"/>
        <a:ext cx="2343150" cy="1228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9</xdr:row>
      <xdr:rowOff>0</xdr:rowOff>
    </xdr:from>
    <xdr:to>
      <xdr:col>8</xdr:col>
      <xdr:colOff>1095375</xdr:colOff>
      <xdr:row>15</xdr:row>
      <xdr:rowOff>95250</xdr:rowOff>
    </xdr:to>
    <xdr:graphicFrame>
      <xdr:nvGraphicFramePr>
        <xdr:cNvPr id="4" name="Chart 7"/>
        <xdr:cNvGraphicFramePr/>
      </xdr:nvGraphicFramePr>
      <xdr:xfrm>
        <a:off x="6086475" y="1438275"/>
        <a:ext cx="2305050" cy="1238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66675</xdr:colOff>
      <xdr:row>17</xdr:row>
      <xdr:rowOff>28575</xdr:rowOff>
    </xdr:from>
    <xdr:to>
      <xdr:col>8</xdr:col>
      <xdr:colOff>1104900</xdr:colOff>
      <xdr:row>23</xdr:row>
      <xdr:rowOff>0</xdr:rowOff>
    </xdr:to>
    <xdr:graphicFrame>
      <xdr:nvGraphicFramePr>
        <xdr:cNvPr id="5" name="Chart 8"/>
        <xdr:cNvGraphicFramePr/>
      </xdr:nvGraphicFramePr>
      <xdr:xfrm>
        <a:off x="6153150" y="2990850"/>
        <a:ext cx="2247900" cy="1114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142875</xdr:colOff>
      <xdr:row>24</xdr:row>
      <xdr:rowOff>104775</xdr:rowOff>
    </xdr:from>
    <xdr:to>
      <xdr:col>2</xdr:col>
      <xdr:colOff>1123950</xdr:colOff>
      <xdr:row>31</xdr:row>
      <xdr:rowOff>57150</xdr:rowOff>
    </xdr:to>
    <xdr:graphicFrame>
      <xdr:nvGraphicFramePr>
        <xdr:cNvPr id="6" name="Chart 9"/>
        <xdr:cNvGraphicFramePr/>
      </xdr:nvGraphicFramePr>
      <xdr:xfrm>
        <a:off x="1066800" y="4400550"/>
        <a:ext cx="2190750" cy="1285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9525</xdr:colOff>
      <xdr:row>8</xdr:row>
      <xdr:rowOff>161925</xdr:rowOff>
    </xdr:from>
    <xdr:to>
      <xdr:col>5</xdr:col>
      <xdr:colOff>1104900</xdr:colOff>
      <xdr:row>15</xdr:row>
      <xdr:rowOff>76200</xdr:rowOff>
    </xdr:to>
    <xdr:graphicFrame>
      <xdr:nvGraphicFramePr>
        <xdr:cNvPr id="7" name="Chart 10"/>
        <xdr:cNvGraphicFramePr/>
      </xdr:nvGraphicFramePr>
      <xdr:xfrm>
        <a:off x="3514725" y="1409700"/>
        <a:ext cx="2305050" cy="1247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47625</xdr:colOff>
      <xdr:row>9</xdr:row>
      <xdr:rowOff>19050</xdr:rowOff>
    </xdr:from>
    <xdr:to>
      <xdr:col>2</xdr:col>
      <xdr:colOff>1133475</xdr:colOff>
      <xdr:row>23</xdr:row>
      <xdr:rowOff>9525</xdr:rowOff>
    </xdr:to>
    <xdr:graphicFrame>
      <xdr:nvGraphicFramePr>
        <xdr:cNvPr id="8" name="Chart 11"/>
        <xdr:cNvGraphicFramePr/>
      </xdr:nvGraphicFramePr>
      <xdr:xfrm>
        <a:off x="971550" y="1457325"/>
        <a:ext cx="2295525" cy="2657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904875</xdr:colOff>
      <xdr:row>0</xdr:row>
      <xdr:rowOff>38100</xdr:rowOff>
    </xdr:from>
    <xdr:to>
      <xdr:col>11</xdr:col>
      <xdr:colOff>352425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38100"/>
          <a:ext cx="2219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18</xdr:row>
      <xdr:rowOff>28575</xdr:rowOff>
    </xdr:from>
    <xdr:to>
      <xdr:col>2</xdr:col>
      <xdr:colOff>1133475</xdr:colOff>
      <xdr:row>23</xdr:row>
      <xdr:rowOff>171450</xdr:rowOff>
    </xdr:to>
    <xdr:graphicFrame>
      <xdr:nvGraphicFramePr>
        <xdr:cNvPr id="2" name="Chart 4"/>
        <xdr:cNvGraphicFramePr/>
      </xdr:nvGraphicFramePr>
      <xdr:xfrm>
        <a:off x="1038225" y="3181350"/>
        <a:ext cx="2228850" cy="1095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26</xdr:row>
      <xdr:rowOff>9525</xdr:rowOff>
    </xdr:from>
    <xdr:to>
      <xdr:col>2</xdr:col>
      <xdr:colOff>1162050</xdr:colOff>
      <xdr:row>32</xdr:row>
      <xdr:rowOff>85725</xdr:rowOff>
    </xdr:to>
    <xdr:graphicFrame>
      <xdr:nvGraphicFramePr>
        <xdr:cNvPr id="3" name="Chart 6"/>
        <xdr:cNvGraphicFramePr/>
      </xdr:nvGraphicFramePr>
      <xdr:xfrm>
        <a:off x="962025" y="4686300"/>
        <a:ext cx="2333625" cy="1219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34</xdr:row>
      <xdr:rowOff>0</xdr:rowOff>
    </xdr:from>
    <xdr:to>
      <xdr:col>2</xdr:col>
      <xdr:colOff>1171575</xdr:colOff>
      <xdr:row>40</xdr:row>
      <xdr:rowOff>85725</xdr:rowOff>
    </xdr:to>
    <xdr:graphicFrame>
      <xdr:nvGraphicFramePr>
        <xdr:cNvPr id="4" name="Chart 7"/>
        <xdr:cNvGraphicFramePr/>
      </xdr:nvGraphicFramePr>
      <xdr:xfrm>
        <a:off x="1009650" y="6200775"/>
        <a:ext cx="2295525" cy="122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95250</xdr:colOff>
      <xdr:row>42</xdr:row>
      <xdr:rowOff>28575</xdr:rowOff>
    </xdr:from>
    <xdr:to>
      <xdr:col>2</xdr:col>
      <xdr:colOff>1114425</xdr:colOff>
      <xdr:row>47</xdr:row>
      <xdr:rowOff>171450</xdr:rowOff>
    </xdr:to>
    <xdr:graphicFrame>
      <xdr:nvGraphicFramePr>
        <xdr:cNvPr id="5" name="Chart 8"/>
        <xdr:cNvGraphicFramePr/>
      </xdr:nvGraphicFramePr>
      <xdr:xfrm>
        <a:off x="1019175" y="7753350"/>
        <a:ext cx="2228850" cy="1095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85725</xdr:colOff>
      <xdr:row>50</xdr:row>
      <xdr:rowOff>9525</xdr:rowOff>
    </xdr:from>
    <xdr:to>
      <xdr:col>2</xdr:col>
      <xdr:colOff>1114425</xdr:colOff>
      <xdr:row>55</xdr:row>
      <xdr:rowOff>161925</xdr:rowOff>
    </xdr:to>
    <xdr:graphicFrame>
      <xdr:nvGraphicFramePr>
        <xdr:cNvPr id="6" name="Chart 10"/>
        <xdr:cNvGraphicFramePr/>
      </xdr:nvGraphicFramePr>
      <xdr:xfrm>
        <a:off x="1009650" y="9258300"/>
        <a:ext cx="2238375" cy="1104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95250</xdr:colOff>
      <xdr:row>66</xdr:row>
      <xdr:rowOff>28575</xdr:rowOff>
    </xdr:from>
    <xdr:to>
      <xdr:col>2</xdr:col>
      <xdr:colOff>1123950</xdr:colOff>
      <xdr:row>71</xdr:row>
      <xdr:rowOff>180975</xdr:rowOff>
    </xdr:to>
    <xdr:graphicFrame>
      <xdr:nvGraphicFramePr>
        <xdr:cNvPr id="7" name="Chart 11"/>
        <xdr:cNvGraphicFramePr/>
      </xdr:nvGraphicFramePr>
      <xdr:xfrm>
        <a:off x="1019175" y="12325350"/>
        <a:ext cx="2238375" cy="1104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104775</xdr:colOff>
      <xdr:row>58</xdr:row>
      <xdr:rowOff>9525</xdr:rowOff>
    </xdr:from>
    <xdr:to>
      <xdr:col>2</xdr:col>
      <xdr:colOff>1143000</xdr:colOff>
      <xdr:row>63</xdr:row>
      <xdr:rowOff>171450</xdr:rowOff>
    </xdr:to>
    <xdr:graphicFrame>
      <xdr:nvGraphicFramePr>
        <xdr:cNvPr id="8" name="Chart 12"/>
        <xdr:cNvGraphicFramePr/>
      </xdr:nvGraphicFramePr>
      <xdr:xfrm>
        <a:off x="1028700" y="10782300"/>
        <a:ext cx="2247900" cy="1114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85725</xdr:colOff>
      <xdr:row>73</xdr:row>
      <xdr:rowOff>171450</xdr:rowOff>
    </xdr:from>
    <xdr:to>
      <xdr:col>2</xdr:col>
      <xdr:colOff>1133475</xdr:colOff>
      <xdr:row>79</xdr:row>
      <xdr:rowOff>152400</xdr:rowOff>
    </xdr:to>
    <xdr:graphicFrame>
      <xdr:nvGraphicFramePr>
        <xdr:cNvPr id="9" name="Chart 14"/>
        <xdr:cNvGraphicFramePr/>
      </xdr:nvGraphicFramePr>
      <xdr:xfrm>
        <a:off x="1009650" y="13801725"/>
        <a:ext cx="2257425" cy="1123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82</xdr:row>
      <xdr:rowOff>0</xdr:rowOff>
    </xdr:from>
    <xdr:to>
      <xdr:col>2</xdr:col>
      <xdr:colOff>1133475</xdr:colOff>
      <xdr:row>88</xdr:row>
      <xdr:rowOff>85725</xdr:rowOff>
    </xdr:to>
    <xdr:graphicFrame>
      <xdr:nvGraphicFramePr>
        <xdr:cNvPr id="10" name="Chart 15"/>
        <xdr:cNvGraphicFramePr/>
      </xdr:nvGraphicFramePr>
      <xdr:xfrm>
        <a:off x="923925" y="15344775"/>
        <a:ext cx="2343150" cy="1228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146</xdr:row>
      <xdr:rowOff>0</xdr:rowOff>
    </xdr:from>
    <xdr:to>
      <xdr:col>2</xdr:col>
      <xdr:colOff>1095375</xdr:colOff>
      <xdr:row>152</xdr:row>
      <xdr:rowOff>95250</xdr:rowOff>
    </xdr:to>
    <xdr:graphicFrame>
      <xdr:nvGraphicFramePr>
        <xdr:cNvPr id="11" name="Chart 16"/>
        <xdr:cNvGraphicFramePr/>
      </xdr:nvGraphicFramePr>
      <xdr:xfrm>
        <a:off x="923925" y="27536775"/>
        <a:ext cx="2305050" cy="1238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90</xdr:row>
      <xdr:rowOff>0</xdr:rowOff>
    </xdr:from>
    <xdr:to>
      <xdr:col>2</xdr:col>
      <xdr:colOff>1143000</xdr:colOff>
      <xdr:row>96</xdr:row>
      <xdr:rowOff>95250</xdr:rowOff>
    </xdr:to>
    <xdr:graphicFrame>
      <xdr:nvGraphicFramePr>
        <xdr:cNvPr id="12" name="Chart 18"/>
        <xdr:cNvGraphicFramePr/>
      </xdr:nvGraphicFramePr>
      <xdr:xfrm>
        <a:off x="923925" y="16868775"/>
        <a:ext cx="2352675" cy="1238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2</xdr:col>
      <xdr:colOff>1152525</xdr:colOff>
      <xdr:row>104</xdr:row>
      <xdr:rowOff>104775</xdr:rowOff>
    </xdr:to>
    <xdr:graphicFrame>
      <xdr:nvGraphicFramePr>
        <xdr:cNvPr id="13" name="Chart 19"/>
        <xdr:cNvGraphicFramePr/>
      </xdr:nvGraphicFramePr>
      <xdr:xfrm>
        <a:off x="923925" y="18392775"/>
        <a:ext cx="2362200" cy="12477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9525</xdr:colOff>
      <xdr:row>113</xdr:row>
      <xdr:rowOff>161925</xdr:rowOff>
    </xdr:from>
    <xdr:to>
      <xdr:col>2</xdr:col>
      <xdr:colOff>1143000</xdr:colOff>
      <xdr:row>120</xdr:row>
      <xdr:rowOff>66675</xdr:rowOff>
    </xdr:to>
    <xdr:graphicFrame>
      <xdr:nvGraphicFramePr>
        <xdr:cNvPr id="14" name="Chart 21"/>
        <xdr:cNvGraphicFramePr/>
      </xdr:nvGraphicFramePr>
      <xdr:xfrm>
        <a:off x="933450" y="21412200"/>
        <a:ext cx="2343150" cy="1238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106</xdr:row>
      <xdr:rowOff>0</xdr:rowOff>
    </xdr:from>
    <xdr:to>
      <xdr:col>3</xdr:col>
      <xdr:colOff>66675</xdr:colOff>
      <xdr:row>112</xdr:row>
      <xdr:rowOff>95250</xdr:rowOff>
    </xdr:to>
    <xdr:graphicFrame>
      <xdr:nvGraphicFramePr>
        <xdr:cNvPr id="15" name="Chart 22"/>
        <xdr:cNvGraphicFramePr/>
      </xdr:nvGraphicFramePr>
      <xdr:xfrm>
        <a:off x="923925" y="19916775"/>
        <a:ext cx="2486025" cy="1238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885825</xdr:colOff>
      <xdr:row>122</xdr:row>
      <xdr:rowOff>0</xdr:rowOff>
    </xdr:from>
    <xdr:to>
      <xdr:col>2</xdr:col>
      <xdr:colOff>1181100</xdr:colOff>
      <xdr:row>128</xdr:row>
      <xdr:rowOff>38100</xdr:rowOff>
    </xdr:to>
    <xdr:graphicFrame>
      <xdr:nvGraphicFramePr>
        <xdr:cNvPr id="16" name="Chart 23"/>
        <xdr:cNvGraphicFramePr/>
      </xdr:nvGraphicFramePr>
      <xdr:xfrm>
        <a:off x="885825" y="22964775"/>
        <a:ext cx="2428875" cy="11811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828675</xdr:colOff>
      <xdr:row>129</xdr:row>
      <xdr:rowOff>180975</xdr:rowOff>
    </xdr:from>
    <xdr:to>
      <xdr:col>2</xdr:col>
      <xdr:colOff>1152525</xdr:colOff>
      <xdr:row>136</xdr:row>
      <xdr:rowOff>95250</xdr:rowOff>
    </xdr:to>
    <xdr:graphicFrame>
      <xdr:nvGraphicFramePr>
        <xdr:cNvPr id="17" name="Chart 25"/>
        <xdr:cNvGraphicFramePr/>
      </xdr:nvGraphicFramePr>
      <xdr:xfrm>
        <a:off x="828675" y="24479250"/>
        <a:ext cx="2457450" cy="12477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66675</xdr:colOff>
      <xdr:row>154</xdr:row>
      <xdr:rowOff>28575</xdr:rowOff>
    </xdr:from>
    <xdr:to>
      <xdr:col>2</xdr:col>
      <xdr:colOff>1104900</xdr:colOff>
      <xdr:row>160</xdr:row>
      <xdr:rowOff>0</xdr:rowOff>
    </xdr:to>
    <xdr:graphicFrame>
      <xdr:nvGraphicFramePr>
        <xdr:cNvPr id="18" name="Chart 26"/>
        <xdr:cNvGraphicFramePr/>
      </xdr:nvGraphicFramePr>
      <xdr:xfrm>
        <a:off x="990600" y="29089350"/>
        <a:ext cx="2247900" cy="1114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142875</xdr:colOff>
      <xdr:row>169</xdr:row>
      <xdr:rowOff>104775</xdr:rowOff>
    </xdr:from>
    <xdr:to>
      <xdr:col>2</xdr:col>
      <xdr:colOff>1123950</xdr:colOff>
      <xdr:row>176</xdr:row>
      <xdr:rowOff>57150</xdr:rowOff>
    </xdr:to>
    <xdr:graphicFrame>
      <xdr:nvGraphicFramePr>
        <xdr:cNvPr id="19" name="Chart 27"/>
        <xdr:cNvGraphicFramePr/>
      </xdr:nvGraphicFramePr>
      <xdr:xfrm>
        <a:off x="1066800" y="32023050"/>
        <a:ext cx="2190750" cy="12858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76200</xdr:colOff>
      <xdr:row>161</xdr:row>
      <xdr:rowOff>180975</xdr:rowOff>
    </xdr:from>
    <xdr:to>
      <xdr:col>2</xdr:col>
      <xdr:colOff>1104900</xdr:colOff>
      <xdr:row>168</xdr:row>
      <xdr:rowOff>38100</xdr:rowOff>
    </xdr:to>
    <xdr:graphicFrame>
      <xdr:nvGraphicFramePr>
        <xdr:cNvPr id="20" name="Chart 28"/>
        <xdr:cNvGraphicFramePr/>
      </xdr:nvGraphicFramePr>
      <xdr:xfrm>
        <a:off x="1000125" y="30575250"/>
        <a:ext cx="2238375" cy="11906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0</xdr:colOff>
      <xdr:row>178</xdr:row>
      <xdr:rowOff>9525</xdr:rowOff>
    </xdr:from>
    <xdr:to>
      <xdr:col>2</xdr:col>
      <xdr:colOff>1162050</xdr:colOff>
      <xdr:row>184</xdr:row>
      <xdr:rowOff>0</xdr:rowOff>
    </xdr:to>
    <xdr:graphicFrame>
      <xdr:nvGraphicFramePr>
        <xdr:cNvPr id="21" name="Chart 30"/>
        <xdr:cNvGraphicFramePr/>
      </xdr:nvGraphicFramePr>
      <xdr:xfrm>
        <a:off x="923925" y="33642300"/>
        <a:ext cx="2371725" cy="1133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904875</xdr:colOff>
      <xdr:row>186</xdr:row>
      <xdr:rowOff>0</xdr:rowOff>
    </xdr:from>
    <xdr:to>
      <xdr:col>2</xdr:col>
      <xdr:colOff>1133475</xdr:colOff>
      <xdr:row>192</xdr:row>
      <xdr:rowOff>104775</xdr:rowOff>
    </xdr:to>
    <xdr:graphicFrame>
      <xdr:nvGraphicFramePr>
        <xdr:cNvPr id="22" name="Chart 32"/>
        <xdr:cNvGraphicFramePr/>
      </xdr:nvGraphicFramePr>
      <xdr:xfrm>
        <a:off x="904875" y="35156775"/>
        <a:ext cx="2362200" cy="12477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904875</xdr:colOff>
      <xdr:row>194</xdr:row>
      <xdr:rowOff>0</xdr:rowOff>
    </xdr:from>
    <xdr:to>
      <xdr:col>2</xdr:col>
      <xdr:colOff>1133475</xdr:colOff>
      <xdr:row>200</xdr:row>
      <xdr:rowOff>104775</xdr:rowOff>
    </xdr:to>
    <xdr:graphicFrame>
      <xdr:nvGraphicFramePr>
        <xdr:cNvPr id="23" name="Chart 33"/>
        <xdr:cNvGraphicFramePr/>
      </xdr:nvGraphicFramePr>
      <xdr:xfrm>
        <a:off x="904875" y="36680775"/>
        <a:ext cx="2362200" cy="12477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9525</xdr:colOff>
      <xdr:row>201</xdr:row>
      <xdr:rowOff>161925</xdr:rowOff>
    </xdr:from>
    <xdr:to>
      <xdr:col>2</xdr:col>
      <xdr:colOff>1104900</xdr:colOff>
      <xdr:row>208</xdr:row>
      <xdr:rowOff>76200</xdr:rowOff>
    </xdr:to>
    <xdr:graphicFrame>
      <xdr:nvGraphicFramePr>
        <xdr:cNvPr id="24" name="Chart 34"/>
        <xdr:cNvGraphicFramePr/>
      </xdr:nvGraphicFramePr>
      <xdr:xfrm>
        <a:off x="933450" y="38176200"/>
        <a:ext cx="2305050" cy="12477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47625</xdr:colOff>
      <xdr:row>210</xdr:row>
      <xdr:rowOff>19050</xdr:rowOff>
    </xdr:from>
    <xdr:to>
      <xdr:col>2</xdr:col>
      <xdr:colOff>1133475</xdr:colOff>
      <xdr:row>224</xdr:row>
      <xdr:rowOff>9525</xdr:rowOff>
    </xdr:to>
    <xdr:graphicFrame>
      <xdr:nvGraphicFramePr>
        <xdr:cNvPr id="25" name="Chart 37"/>
        <xdr:cNvGraphicFramePr/>
      </xdr:nvGraphicFramePr>
      <xdr:xfrm>
        <a:off x="971550" y="39747825"/>
        <a:ext cx="2295525" cy="26574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876300</xdr:colOff>
      <xdr:row>0</xdr:row>
      <xdr:rowOff>38100</xdr:rowOff>
    </xdr:from>
    <xdr:to>
      <xdr:col>10</xdr:col>
      <xdr:colOff>323850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38100"/>
          <a:ext cx="2219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9</xdr:row>
      <xdr:rowOff>104775</xdr:rowOff>
    </xdr:from>
    <xdr:to>
      <xdr:col>1</xdr:col>
      <xdr:colOff>361950</xdr:colOff>
      <xdr:row>9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923925" y="1543050"/>
          <a:ext cx="361950" cy="0"/>
        </a:xfrm>
        <a:prstGeom prst="line">
          <a:avLst/>
        </a:prstGeom>
        <a:noFill/>
        <a:ln w="28575" cmpd="sng">
          <a:solidFill>
            <a:srgbClr val="BEBFC3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552450</xdr:colOff>
      <xdr:row>9</xdr:row>
      <xdr:rowOff>104775</xdr:rowOff>
    </xdr:from>
    <xdr:to>
      <xdr:col>9</xdr:col>
      <xdr:colOff>0</xdr:colOff>
      <xdr:row>9</xdr:row>
      <xdr:rowOff>104775</xdr:rowOff>
    </xdr:to>
    <xdr:sp>
      <xdr:nvSpPr>
        <xdr:cNvPr id="3" name="Line 3"/>
        <xdr:cNvSpPr>
          <a:spLocks/>
        </xdr:cNvSpPr>
      </xdr:nvSpPr>
      <xdr:spPr>
        <a:xfrm flipH="1">
          <a:off x="7943850" y="1543050"/>
          <a:ext cx="371475" cy="0"/>
        </a:xfrm>
        <a:prstGeom prst="line">
          <a:avLst/>
        </a:prstGeom>
        <a:noFill/>
        <a:ln w="28575" cmpd="sng">
          <a:solidFill>
            <a:srgbClr val="BEBFC3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923925</xdr:colOff>
      <xdr:row>9</xdr:row>
      <xdr:rowOff>104775</xdr:rowOff>
    </xdr:from>
    <xdr:to>
      <xdr:col>1</xdr:col>
      <xdr:colOff>361950</xdr:colOff>
      <xdr:row>9</xdr:row>
      <xdr:rowOff>104775</xdr:rowOff>
    </xdr:to>
    <xdr:sp>
      <xdr:nvSpPr>
        <xdr:cNvPr id="4" name="Line 6"/>
        <xdr:cNvSpPr>
          <a:spLocks/>
        </xdr:cNvSpPr>
      </xdr:nvSpPr>
      <xdr:spPr>
        <a:xfrm flipH="1">
          <a:off x="923925" y="1543050"/>
          <a:ext cx="361950" cy="0"/>
        </a:xfrm>
        <a:prstGeom prst="line">
          <a:avLst/>
        </a:prstGeom>
        <a:noFill/>
        <a:ln w="28575" cmpd="sng">
          <a:solidFill>
            <a:srgbClr val="A2A5A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333375</xdr:colOff>
      <xdr:row>23</xdr:row>
      <xdr:rowOff>95250</xdr:rowOff>
    </xdr:from>
    <xdr:to>
      <xdr:col>2</xdr:col>
      <xdr:colOff>704850</xdr:colOff>
      <xdr:row>23</xdr:row>
      <xdr:rowOff>95250</xdr:rowOff>
    </xdr:to>
    <xdr:sp>
      <xdr:nvSpPr>
        <xdr:cNvPr id="5" name="Line 7"/>
        <xdr:cNvSpPr>
          <a:spLocks/>
        </xdr:cNvSpPr>
      </xdr:nvSpPr>
      <xdr:spPr>
        <a:xfrm flipH="1">
          <a:off x="2181225" y="4200525"/>
          <a:ext cx="371475" cy="0"/>
        </a:xfrm>
        <a:prstGeom prst="line">
          <a:avLst/>
        </a:prstGeom>
        <a:noFill/>
        <a:ln w="28575" cmpd="sng">
          <a:solidFill>
            <a:srgbClr val="A2A5A9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161925</xdr:colOff>
      <xdr:row>22</xdr:row>
      <xdr:rowOff>28575</xdr:rowOff>
    </xdr:from>
    <xdr:to>
      <xdr:col>2</xdr:col>
      <xdr:colOff>285750</xdr:colOff>
      <xdr:row>24</xdr:row>
      <xdr:rowOff>161925</xdr:rowOff>
    </xdr:to>
    <xdr:grpSp>
      <xdr:nvGrpSpPr>
        <xdr:cNvPr id="6" name="Group 12"/>
        <xdr:cNvGrpSpPr>
          <a:grpSpLocks/>
        </xdr:cNvGrpSpPr>
      </xdr:nvGrpSpPr>
      <xdr:grpSpPr>
        <a:xfrm>
          <a:off x="161925" y="3943350"/>
          <a:ext cx="1971675" cy="514350"/>
          <a:chOff x="17" y="393"/>
          <a:chExt cx="207" cy="54"/>
        </a:xfrm>
        <a:solidFill>
          <a:srgbClr val="FFFFFF"/>
        </a:solidFill>
      </xdr:grpSpPr>
      <xdr:sp>
        <xdr:nvSpPr>
          <xdr:cNvPr id="7" name="Oval 4"/>
          <xdr:cNvSpPr>
            <a:spLocks/>
          </xdr:cNvSpPr>
        </xdr:nvSpPr>
        <xdr:spPr>
          <a:xfrm>
            <a:off x="17" y="393"/>
            <a:ext cx="207" cy="54"/>
          </a:xfrm>
          <a:prstGeom prst="ellipse">
            <a:avLst/>
          </a:prstGeom>
          <a:solidFill>
            <a:srgbClr val="A2A5A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8" name="TextBox 9"/>
          <xdr:cNvSpPr txBox="1">
            <a:spLocks noChangeArrowheads="1"/>
          </xdr:cNvSpPr>
        </xdr:nvSpPr>
        <xdr:spPr>
          <a:xfrm>
            <a:off x="42" y="398"/>
            <a:ext cx="158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F3F3F4"/>
                </a:solidFill>
                <a:latin typeface="Verdana"/>
                <a:ea typeface="Verdana"/>
                <a:cs typeface="Verdana"/>
              </a:rPr>
              <a:t>Most of us start over here ...</a:t>
            </a:r>
          </a:p>
        </xdr:txBody>
      </xdr:sp>
    </xdr:grpSp>
    <xdr:clientData/>
  </xdr:twoCellAnchor>
  <xdr:twoCellAnchor>
    <xdr:from>
      <xdr:col>2</xdr:col>
      <xdr:colOff>742950</xdr:colOff>
      <xdr:row>22</xdr:row>
      <xdr:rowOff>28575</xdr:rowOff>
    </xdr:from>
    <xdr:to>
      <xdr:col>4</xdr:col>
      <xdr:colOff>866775</xdr:colOff>
      <xdr:row>24</xdr:row>
      <xdr:rowOff>161925</xdr:rowOff>
    </xdr:to>
    <xdr:grpSp>
      <xdr:nvGrpSpPr>
        <xdr:cNvPr id="9" name="Group 13"/>
        <xdr:cNvGrpSpPr>
          <a:grpSpLocks/>
        </xdr:cNvGrpSpPr>
      </xdr:nvGrpSpPr>
      <xdr:grpSpPr>
        <a:xfrm>
          <a:off x="2590800" y="3943350"/>
          <a:ext cx="1971675" cy="514350"/>
          <a:chOff x="244" y="393"/>
          <a:chExt cx="207" cy="54"/>
        </a:xfrm>
        <a:solidFill>
          <a:srgbClr val="FFFFFF"/>
        </a:solidFill>
      </xdr:grpSpPr>
      <xdr:sp>
        <xdr:nvSpPr>
          <xdr:cNvPr id="10" name="Oval 10"/>
          <xdr:cNvSpPr>
            <a:spLocks/>
          </xdr:cNvSpPr>
        </xdr:nvSpPr>
        <xdr:spPr>
          <a:xfrm>
            <a:off x="244" y="393"/>
            <a:ext cx="207" cy="54"/>
          </a:xfrm>
          <a:prstGeom prst="ellipse">
            <a:avLst/>
          </a:prstGeom>
          <a:solidFill>
            <a:srgbClr val="A2A5A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263" y="398"/>
            <a:ext cx="170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F3F3F4"/>
                </a:solidFill>
                <a:latin typeface="Verdana"/>
                <a:ea typeface="Verdana"/>
                <a:cs typeface="Verdana"/>
              </a:rPr>
              <a:t>… and move in this direction later</a:t>
            </a:r>
          </a:p>
        </xdr:txBody>
      </xdr:sp>
    </xdr:grpSp>
    <xdr:clientData/>
  </xdr:twoCellAnchor>
  <xdr:twoCellAnchor>
    <xdr:from>
      <xdr:col>7</xdr:col>
      <xdr:colOff>552450</xdr:colOff>
      <xdr:row>22</xdr:row>
      <xdr:rowOff>28575</xdr:rowOff>
    </xdr:from>
    <xdr:to>
      <xdr:col>9</xdr:col>
      <xdr:colOff>676275</xdr:colOff>
      <xdr:row>24</xdr:row>
      <xdr:rowOff>161925</xdr:rowOff>
    </xdr:to>
    <xdr:grpSp>
      <xdr:nvGrpSpPr>
        <xdr:cNvPr id="12" name="Group 21"/>
        <xdr:cNvGrpSpPr>
          <a:grpSpLocks/>
        </xdr:cNvGrpSpPr>
      </xdr:nvGrpSpPr>
      <xdr:grpSpPr>
        <a:xfrm>
          <a:off x="7019925" y="3943350"/>
          <a:ext cx="1971675" cy="514350"/>
          <a:chOff x="564" y="416"/>
          <a:chExt cx="207" cy="54"/>
        </a:xfrm>
        <a:solidFill>
          <a:srgbClr val="FFFFFF"/>
        </a:solidFill>
      </xdr:grpSpPr>
      <xdr:sp>
        <xdr:nvSpPr>
          <xdr:cNvPr id="13" name="Oval 19"/>
          <xdr:cNvSpPr>
            <a:spLocks/>
          </xdr:cNvSpPr>
        </xdr:nvSpPr>
        <xdr:spPr>
          <a:xfrm>
            <a:off x="564" y="416"/>
            <a:ext cx="207" cy="54"/>
          </a:xfrm>
          <a:prstGeom prst="ellipse">
            <a:avLst/>
          </a:prstGeom>
          <a:solidFill>
            <a:srgbClr val="A2A5A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4" name="TextBox 20"/>
          <xdr:cNvSpPr txBox="1">
            <a:spLocks noChangeArrowheads="1"/>
          </xdr:cNvSpPr>
        </xdr:nvSpPr>
        <xdr:spPr>
          <a:xfrm>
            <a:off x="583" y="423"/>
            <a:ext cx="170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F3F3F4"/>
                </a:solidFill>
                <a:latin typeface="Verdana"/>
                <a:ea typeface="Verdana"/>
                <a:cs typeface="Verdana"/>
              </a:rPr>
              <a:t>Corporate systems start here</a:t>
            </a:r>
          </a:p>
        </xdr:txBody>
      </xdr:sp>
    </xdr:grpSp>
    <xdr:clientData/>
  </xdr:twoCellAnchor>
  <xdr:twoCellAnchor>
    <xdr:from>
      <xdr:col>10</xdr:col>
      <xdr:colOff>552450</xdr:colOff>
      <xdr:row>33</xdr:row>
      <xdr:rowOff>19050</xdr:rowOff>
    </xdr:from>
    <xdr:to>
      <xdr:col>11</xdr:col>
      <xdr:colOff>0</xdr:colOff>
      <xdr:row>33</xdr:row>
      <xdr:rowOff>19050</xdr:rowOff>
    </xdr:to>
    <xdr:sp>
      <xdr:nvSpPr>
        <xdr:cNvPr id="15" name="Line 23"/>
        <xdr:cNvSpPr>
          <a:spLocks/>
        </xdr:cNvSpPr>
      </xdr:nvSpPr>
      <xdr:spPr>
        <a:xfrm flipH="1">
          <a:off x="9791700" y="6029325"/>
          <a:ext cx="371475" cy="0"/>
        </a:xfrm>
        <a:prstGeom prst="line">
          <a:avLst/>
        </a:prstGeom>
        <a:noFill/>
        <a:ln w="28575" cmpd="sng">
          <a:solidFill>
            <a:srgbClr val="A2A5A9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10</xdr:col>
      <xdr:colOff>552450</xdr:colOff>
      <xdr:row>33</xdr:row>
      <xdr:rowOff>19050</xdr:rowOff>
    </xdr:from>
    <xdr:to>
      <xdr:col>11</xdr:col>
      <xdr:colOff>0</xdr:colOff>
      <xdr:row>33</xdr:row>
      <xdr:rowOff>19050</xdr:rowOff>
    </xdr:to>
    <xdr:sp>
      <xdr:nvSpPr>
        <xdr:cNvPr id="16" name="Line 24"/>
        <xdr:cNvSpPr>
          <a:spLocks/>
        </xdr:cNvSpPr>
      </xdr:nvSpPr>
      <xdr:spPr>
        <a:xfrm flipH="1">
          <a:off x="9791700" y="6029325"/>
          <a:ext cx="371475" cy="0"/>
        </a:xfrm>
        <a:prstGeom prst="line">
          <a:avLst/>
        </a:prstGeom>
        <a:noFill/>
        <a:ln w="28575" cmpd="sng">
          <a:solidFill>
            <a:srgbClr val="A2A5A9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17</xdr:col>
      <xdr:colOff>552450</xdr:colOff>
      <xdr:row>18</xdr:row>
      <xdr:rowOff>19050</xdr:rowOff>
    </xdr:from>
    <xdr:to>
      <xdr:col>18</xdr:col>
      <xdr:colOff>0</xdr:colOff>
      <xdr:row>18</xdr:row>
      <xdr:rowOff>19050</xdr:rowOff>
    </xdr:to>
    <xdr:sp>
      <xdr:nvSpPr>
        <xdr:cNvPr id="17" name="Line 25"/>
        <xdr:cNvSpPr>
          <a:spLocks/>
        </xdr:cNvSpPr>
      </xdr:nvSpPr>
      <xdr:spPr>
        <a:xfrm flipH="1">
          <a:off x="16259175" y="3171825"/>
          <a:ext cx="371475" cy="0"/>
        </a:xfrm>
        <a:prstGeom prst="line">
          <a:avLst/>
        </a:prstGeom>
        <a:noFill/>
        <a:ln w="28575" cmpd="sng">
          <a:solidFill>
            <a:srgbClr val="A2A5A9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876300</xdr:colOff>
      <xdr:row>0</xdr:row>
      <xdr:rowOff>38100</xdr:rowOff>
    </xdr:from>
    <xdr:to>
      <xdr:col>10</xdr:col>
      <xdr:colOff>323850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38100"/>
          <a:ext cx="2219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</xdr:row>
      <xdr:rowOff>38100</xdr:rowOff>
    </xdr:from>
    <xdr:to>
      <xdr:col>0</xdr:col>
      <xdr:colOff>809625</xdr:colOff>
      <xdr:row>9</xdr:row>
      <xdr:rowOff>190500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1476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21</xdr:row>
      <xdr:rowOff>38100</xdr:rowOff>
    </xdr:from>
    <xdr:to>
      <xdr:col>0</xdr:col>
      <xdr:colOff>809625</xdr:colOff>
      <xdr:row>21</xdr:row>
      <xdr:rowOff>190500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3762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23</xdr:row>
      <xdr:rowOff>38100</xdr:rowOff>
    </xdr:from>
    <xdr:to>
      <xdr:col>1</xdr:col>
      <xdr:colOff>809625</xdr:colOff>
      <xdr:row>23</xdr:row>
      <xdr:rowOff>190500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4143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24</xdr:row>
      <xdr:rowOff>38100</xdr:rowOff>
    </xdr:from>
    <xdr:to>
      <xdr:col>1</xdr:col>
      <xdr:colOff>809625</xdr:colOff>
      <xdr:row>24</xdr:row>
      <xdr:rowOff>190500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4333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25</xdr:row>
      <xdr:rowOff>38100</xdr:rowOff>
    </xdr:from>
    <xdr:to>
      <xdr:col>1</xdr:col>
      <xdr:colOff>809625</xdr:colOff>
      <xdr:row>25</xdr:row>
      <xdr:rowOff>190500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4524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27</xdr:row>
      <xdr:rowOff>38100</xdr:rowOff>
    </xdr:from>
    <xdr:to>
      <xdr:col>0</xdr:col>
      <xdr:colOff>809625</xdr:colOff>
      <xdr:row>27</xdr:row>
      <xdr:rowOff>190500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4905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11</xdr:row>
      <xdr:rowOff>38100</xdr:rowOff>
    </xdr:from>
    <xdr:to>
      <xdr:col>0</xdr:col>
      <xdr:colOff>809625</xdr:colOff>
      <xdr:row>11</xdr:row>
      <xdr:rowOff>190500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1857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13</xdr:row>
      <xdr:rowOff>38100</xdr:rowOff>
    </xdr:from>
    <xdr:to>
      <xdr:col>0</xdr:col>
      <xdr:colOff>809625</xdr:colOff>
      <xdr:row>13</xdr:row>
      <xdr:rowOff>190500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2238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13</xdr:row>
      <xdr:rowOff>28575</xdr:rowOff>
    </xdr:from>
    <xdr:to>
      <xdr:col>4</xdr:col>
      <xdr:colOff>628650</xdr:colOff>
      <xdr:row>21</xdr:row>
      <xdr:rowOff>152400</xdr:rowOff>
    </xdr:to>
    <xdr:graphicFrame>
      <xdr:nvGraphicFramePr>
        <xdr:cNvPr id="10" name="Chart 14"/>
        <xdr:cNvGraphicFramePr/>
      </xdr:nvGraphicFramePr>
      <xdr:xfrm>
        <a:off x="2952750" y="2228850"/>
        <a:ext cx="1371600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781050</xdr:colOff>
      <xdr:row>0</xdr:row>
      <xdr:rowOff>38100</xdr:rowOff>
    </xdr:from>
    <xdr:to>
      <xdr:col>10</xdr:col>
      <xdr:colOff>228600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38100"/>
          <a:ext cx="2219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</xdr:row>
      <xdr:rowOff>38100</xdr:rowOff>
    </xdr:from>
    <xdr:to>
      <xdr:col>0</xdr:col>
      <xdr:colOff>809625</xdr:colOff>
      <xdr:row>9</xdr:row>
      <xdr:rowOff>190500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1476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15</xdr:row>
      <xdr:rowOff>38100</xdr:rowOff>
    </xdr:from>
    <xdr:to>
      <xdr:col>0</xdr:col>
      <xdr:colOff>809625</xdr:colOff>
      <xdr:row>15</xdr:row>
      <xdr:rowOff>190500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2619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17</xdr:row>
      <xdr:rowOff>142875</xdr:rowOff>
    </xdr:from>
    <xdr:to>
      <xdr:col>4</xdr:col>
      <xdr:colOff>819150</xdr:colOff>
      <xdr:row>22</xdr:row>
      <xdr:rowOff>95250</xdr:rowOff>
    </xdr:to>
    <xdr:sp>
      <xdr:nvSpPr>
        <xdr:cNvPr id="1" name="Rectangle 50"/>
        <xdr:cNvSpPr>
          <a:spLocks/>
        </xdr:cNvSpPr>
      </xdr:nvSpPr>
      <xdr:spPr>
        <a:xfrm>
          <a:off x="3886200" y="3105150"/>
          <a:ext cx="7239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180975</xdr:colOff>
      <xdr:row>17</xdr:row>
      <xdr:rowOff>57150</xdr:rowOff>
    </xdr:from>
    <xdr:to>
      <xdr:col>8</xdr:col>
      <xdr:colOff>904875</xdr:colOff>
      <xdr:row>22</xdr:row>
      <xdr:rowOff>9525</xdr:rowOff>
    </xdr:to>
    <xdr:sp>
      <xdr:nvSpPr>
        <xdr:cNvPr id="2" name="Rectangle 48"/>
        <xdr:cNvSpPr>
          <a:spLocks/>
        </xdr:cNvSpPr>
      </xdr:nvSpPr>
      <xdr:spPr>
        <a:xfrm>
          <a:off x="7667625" y="3019425"/>
          <a:ext cx="7239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142875</xdr:rowOff>
    </xdr:from>
    <xdr:to>
      <xdr:col>8</xdr:col>
      <xdr:colOff>819150</xdr:colOff>
      <xdr:row>22</xdr:row>
      <xdr:rowOff>95250</xdr:rowOff>
    </xdr:to>
    <xdr:sp>
      <xdr:nvSpPr>
        <xdr:cNvPr id="3" name="Rectangle 49"/>
        <xdr:cNvSpPr>
          <a:spLocks/>
        </xdr:cNvSpPr>
      </xdr:nvSpPr>
      <xdr:spPr>
        <a:xfrm>
          <a:off x="7581900" y="3105150"/>
          <a:ext cx="7239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66675</xdr:colOff>
      <xdr:row>17</xdr:row>
      <xdr:rowOff>57150</xdr:rowOff>
    </xdr:from>
    <xdr:to>
      <xdr:col>7</xdr:col>
      <xdr:colOff>790575</xdr:colOff>
      <xdr:row>22</xdr:row>
      <xdr:rowOff>9525</xdr:rowOff>
    </xdr:to>
    <xdr:sp>
      <xdr:nvSpPr>
        <xdr:cNvPr id="4" name="Rectangle 39"/>
        <xdr:cNvSpPr>
          <a:spLocks/>
        </xdr:cNvSpPr>
      </xdr:nvSpPr>
      <xdr:spPr>
        <a:xfrm>
          <a:off x="6629400" y="3019425"/>
          <a:ext cx="7239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904875</xdr:colOff>
      <xdr:row>17</xdr:row>
      <xdr:rowOff>142875</xdr:rowOff>
    </xdr:from>
    <xdr:to>
      <xdr:col>7</xdr:col>
      <xdr:colOff>704850</xdr:colOff>
      <xdr:row>22</xdr:row>
      <xdr:rowOff>95250</xdr:rowOff>
    </xdr:to>
    <xdr:sp>
      <xdr:nvSpPr>
        <xdr:cNvPr id="5" name="Rectangle 38"/>
        <xdr:cNvSpPr>
          <a:spLocks/>
        </xdr:cNvSpPr>
      </xdr:nvSpPr>
      <xdr:spPr>
        <a:xfrm>
          <a:off x="6543675" y="3105150"/>
          <a:ext cx="7239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absolute">
    <xdr:from>
      <xdr:col>7</xdr:col>
      <xdr:colOff>781050</xdr:colOff>
      <xdr:row>0</xdr:row>
      <xdr:rowOff>38100</xdr:rowOff>
    </xdr:from>
    <xdr:to>
      <xdr:col>10</xdr:col>
      <xdr:colOff>228600</xdr:colOff>
      <xdr:row>3</xdr:row>
      <xdr:rowOff>171450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38100"/>
          <a:ext cx="2219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</xdr:row>
      <xdr:rowOff>38100</xdr:rowOff>
    </xdr:from>
    <xdr:to>
      <xdr:col>0</xdr:col>
      <xdr:colOff>809625</xdr:colOff>
      <xdr:row>9</xdr:row>
      <xdr:rowOff>190500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1476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11</xdr:row>
      <xdr:rowOff>38100</xdr:rowOff>
    </xdr:from>
    <xdr:to>
      <xdr:col>1</xdr:col>
      <xdr:colOff>809625</xdr:colOff>
      <xdr:row>11</xdr:row>
      <xdr:rowOff>190500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1857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12</xdr:row>
      <xdr:rowOff>47625</xdr:rowOff>
    </xdr:from>
    <xdr:to>
      <xdr:col>1</xdr:col>
      <xdr:colOff>809625</xdr:colOff>
      <xdr:row>13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2057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13</xdr:row>
      <xdr:rowOff>38100</xdr:rowOff>
    </xdr:from>
    <xdr:to>
      <xdr:col>1</xdr:col>
      <xdr:colOff>809625</xdr:colOff>
      <xdr:row>13</xdr:row>
      <xdr:rowOff>190500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2238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15</xdr:row>
      <xdr:rowOff>38100</xdr:rowOff>
    </xdr:from>
    <xdr:to>
      <xdr:col>0</xdr:col>
      <xdr:colOff>809625</xdr:colOff>
      <xdr:row>15</xdr:row>
      <xdr:rowOff>190500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2619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18</xdr:row>
      <xdr:rowOff>38100</xdr:rowOff>
    </xdr:from>
    <xdr:to>
      <xdr:col>2</xdr:col>
      <xdr:colOff>733425</xdr:colOff>
      <xdr:row>22</xdr:row>
      <xdr:rowOff>180975</xdr:rowOff>
    </xdr:to>
    <xdr:sp>
      <xdr:nvSpPr>
        <xdr:cNvPr id="12" name="Rectangle 13"/>
        <xdr:cNvSpPr>
          <a:spLocks/>
        </xdr:cNvSpPr>
      </xdr:nvSpPr>
      <xdr:spPr>
        <a:xfrm>
          <a:off x="1952625" y="3190875"/>
          <a:ext cx="7239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38100</xdr:rowOff>
    </xdr:from>
    <xdr:to>
      <xdr:col>3</xdr:col>
      <xdr:colOff>733425</xdr:colOff>
      <xdr:row>20</xdr:row>
      <xdr:rowOff>123825</xdr:rowOff>
    </xdr:to>
    <xdr:sp>
      <xdr:nvSpPr>
        <xdr:cNvPr id="13" name="Rectangle 15"/>
        <xdr:cNvSpPr>
          <a:spLocks/>
        </xdr:cNvSpPr>
      </xdr:nvSpPr>
      <xdr:spPr>
        <a:xfrm>
          <a:off x="2876550" y="3190875"/>
          <a:ext cx="7239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38100</xdr:rowOff>
    </xdr:from>
    <xdr:to>
      <xdr:col>4</xdr:col>
      <xdr:colOff>733425</xdr:colOff>
      <xdr:row>22</xdr:row>
      <xdr:rowOff>180975</xdr:rowOff>
    </xdr:to>
    <xdr:sp>
      <xdr:nvSpPr>
        <xdr:cNvPr id="14" name="Rectangle 16"/>
        <xdr:cNvSpPr>
          <a:spLocks/>
        </xdr:cNvSpPr>
      </xdr:nvSpPr>
      <xdr:spPr>
        <a:xfrm>
          <a:off x="3800475" y="3190875"/>
          <a:ext cx="7239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18</xdr:row>
      <xdr:rowOff>38100</xdr:rowOff>
    </xdr:from>
    <xdr:to>
      <xdr:col>5</xdr:col>
      <xdr:colOff>733425</xdr:colOff>
      <xdr:row>22</xdr:row>
      <xdr:rowOff>180975</xdr:rowOff>
    </xdr:to>
    <xdr:sp>
      <xdr:nvSpPr>
        <xdr:cNvPr id="15" name="Rectangle 17"/>
        <xdr:cNvSpPr>
          <a:spLocks/>
        </xdr:cNvSpPr>
      </xdr:nvSpPr>
      <xdr:spPr>
        <a:xfrm>
          <a:off x="4724400" y="3190875"/>
          <a:ext cx="7239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9525</xdr:colOff>
      <xdr:row>18</xdr:row>
      <xdr:rowOff>38100</xdr:rowOff>
    </xdr:from>
    <xdr:to>
      <xdr:col>6</xdr:col>
      <xdr:colOff>733425</xdr:colOff>
      <xdr:row>22</xdr:row>
      <xdr:rowOff>180975</xdr:rowOff>
    </xdr:to>
    <xdr:sp>
      <xdr:nvSpPr>
        <xdr:cNvPr id="16" name="Rectangle 18"/>
        <xdr:cNvSpPr>
          <a:spLocks/>
        </xdr:cNvSpPr>
      </xdr:nvSpPr>
      <xdr:spPr>
        <a:xfrm>
          <a:off x="5648325" y="3190875"/>
          <a:ext cx="7239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819150</xdr:colOff>
      <xdr:row>18</xdr:row>
      <xdr:rowOff>38100</xdr:rowOff>
    </xdr:from>
    <xdr:to>
      <xdr:col>7</xdr:col>
      <xdr:colOff>619125</xdr:colOff>
      <xdr:row>22</xdr:row>
      <xdr:rowOff>180975</xdr:rowOff>
    </xdr:to>
    <xdr:sp>
      <xdr:nvSpPr>
        <xdr:cNvPr id="17" name="Rectangle 19"/>
        <xdr:cNvSpPr>
          <a:spLocks/>
        </xdr:cNvSpPr>
      </xdr:nvSpPr>
      <xdr:spPr>
        <a:xfrm>
          <a:off x="6457950" y="3190875"/>
          <a:ext cx="7239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9525</xdr:colOff>
      <xdr:row>18</xdr:row>
      <xdr:rowOff>38100</xdr:rowOff>
    </xdr:from>
    <xdr:to>
      <xdr:col>8</xdr:col>
      <xdr:colOff>733425</xdr:colOff>
      <xdr:row>22</xdr:row>
      <xdr:rowOff>180975</xdr:rowOff>
    </xdr:to>
    <xdr:sp>
      <xdr:nvSpPr>
        <xdr:cNvPr id="18" name="Rectangle 20"/>
        <xdr:cNvSpPr>
          <a:spLocks/>
        </xdr:cNvSpPr>
      </xdr:nvSpPr>
      <xdr:spPr>
        <a:xfrm>
          <a:off x="7496175" y="3190875"/>
          <a:ext cx="7239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57150</xdr:colOff>
      <xdr:row>42</xdr:row>
      <xdr:rowOff>123825</xdr:rowOff>
    </xdr:from>
    <xdr:to>
      <xdr:col>3</xdr:col>
      <xdr:colOff>838200</xdr:colOff>
      <xdr:row>58</xdr:row>
      <xdr:rowOff>57150</xdr:rowOff>
    </xdr:to>
    <xdr:graphicFrame>
      <xdr:nvGraphicFramePr>
        <xdr:cNvPr id="19" name="Chart 25"/>
        <xdr:cNvGraphicFramePr/>
      </xdr:nvGraphicFramePr>
      <xdr:xfrm>
        <a:off x="2000250" y="7581900"/>
        <a:ext cx="170497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762000</xdr:colOff>
      <xdr:row>24</xdr:row>
      <xdr:rowOff>19050</xdr:rowOff>
    </xdr:from>
    <xdr:to>
      <xdr:col>7</xdr:col>
      <xdr:colOff>733425</xdr:colOff>
      <xdr:row>27</xdr:row>
      <xdr:rowOff>142875</xdr:rowOff>
    </xdr:to>
    <xdr:sp>
      <xdr:nvSpPr>
        <xdr:cNvPr id="20" name="AutoShape 40"/>
        <xdr:cNvSpPr>
          <a:spLocks/>
        </xdr:cNvSpPr>
      </xdr:nvSpPr>
      <xdr:spPr>
        <a:xfrm>
          <a:off x="6400800" y="4314825"/>
          <a:ext cx="895350" cy="695325"/>
        </a:xfrm>
        <a:prstGeom prst="irregularSeal1">
          <a:avLst/>
        </a:prstGeom>
        <a:solidFill>
          <a:srgbClr val="F3F3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66675</xdr:rowOff>
    </xdr:from>
    <xdr:to>
      <xdr:col>7</xdr:col>
      <xdr:colOff>285750</xdr:colOff>
      <xdr:row>24</xdr:row>
      <xdr:rowOff>180975</xdr:rowOff>
    </xdr:to>
    <xdr:sp>
      <xdr:nvSpPr>
        <xdr:cNvPr id="21" name="Line 43"/>
        <xdr:cNvSpPr>
          <a:spLocks/>
        </xdr:cNvSpPr>
      </xdr:nvSpPr>
      <xdr:spPr>
        <a:xfrm rot="5400000" flipH="1">
          <a:off x="6848475" y="3790950"/>
          <a:ext cx="0" cy="685800"/>
        </a:xfrm>
        <a:prstGeom prst="line">
          <a:avLst/>
        </a:prstGeom>
        <a:noFill/>
        <a:ln w="28575" cmpd="sng">
          <a:solidFill>
            <a:srgbClr val="A2A5A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57150</xdr:colOff>
      <xdr:row>71</xdr:row>
      <xdr:rowOff>38100</xdr:rowOff>
    </xdr:from>
    <xdr:to>
      <xdr:col>5</xdr:col>
      <xdr:colOff>704850</xdr:colOff>
      <xdr:row>83</xdr:row>
      <xdr:rowOff>114300</xdr:rowOff>
    </xdr:to>
    <xdr:graphicFrame>
      <xdr:nvGraphicFramePr>
        <xdr:cNvPr id="22" name="Chart 51"/>
        <xdr:cNvGraphicFramePr/>
      </xdr:nvGraphicFramePr>
      <xdr:xfrm>
        <a:off x="2000250" y="12887325"/>
        <a:ext cx="3419475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790575</xdr:colOff>
      <xdr:row>19</xdr:row>
      <xdr:rowOff>95250</xdr:rowOff>
    </xdr:from>
    <xdr:to>
      <xdr:col>3</xdr:col>
      <xdr:colOff>228600</xdr:colOff>
      <xdr:row>19</xdr:row>
      <xdr:rowOff>95250</xdr:rowOff>
    </xdr:to>
    <xdr:sp>
      <xdr:nvSpPr>
        <xdr:cNvPr id="23" name="Line 29"/>
        <xdr:cNvSpPr>
          <a:spLocks/>
        </xdr:cNvSpPr>
      </xdr:nvSpPr>
      <xdr:spPr>
        <a:xfrm flipH="1">
          <a:off x="2733675" y="3438525"/>
          <a:ext cx="361950" cy="0"/>
        </a:xfrm>
        <a:prstGeom prst="line">
          <a:avLst/>
        </a:prstGeom>
        <a:noFill/>
        <a:ln w="28575" cmpd="sng">
          <a:solidFill>
            <a:srgbClr val="A2A5A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895350</xdr:colOff>
      <xdr:row>19</xdr:row>
      <xdr:rowOff>95250</xdr:rowOff>
    </xdr:from>
    <xdr:to>
      <xdr:col>4</xdr:col>
      <xdr:colOff>333375</xdr:colOff>
      <xdr:row>19</xdr:row>
      <xdr:rowOff>95250</xdr:rowOff>
    </xdr:to>
    <xdr:sp>
      <xdr:nvSpPr>
        <xdr:cNvPr id="24" name="Line 32"/>
        <xdr:cNvSpPr>
          <a:spLocks/>
        </xdr:cNvSpPr>
      </xdr:nvSpPr>
      <xdr:spPr>
        <a:xfrm flipH="1">
          <a:off x="3762375" y="3438525"/>
          <a:ext cx="361950" cy="0"/>
        </a:xfrm>
        <a:prstGeom prst="line">
          <a:avLst/>
        </a:prstGeom>
        <a:noFill/>
        <a:ln w="28575" cmpd="sng">
          <a:solidFill>
            <a:srgbClr val="A2A5A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180975</xdr:colOff>
      <xdr:row>21</xdr:row>
      <xdr:rowOff>123825</xdr:rowOff>
    </xdr:from>
    <xdr:to>
      <xdr:col>4</xdr:col>
      <xdr:colOff>542925</xdr:colOff>
      <xdr:row>21</xdr:row>
      <xdr:rowOff>123825</xdr:rowOff>
    </xdr:to>
    <xdr:sp>
      <xdr:nvSpPr>
        <xdr:cNvPr id="25" name="Line 33"/>
        <xdr:cNvSpPr>
          <a:spLocks/>
        </xdr:cNvSpPr>
      </xdr:nvSpPr>
      <xdr:spPr>
        <a:xfrm flipH="1">
          <a:off x="3971925" y="3848100"/>
          <a:ext cx="361950" cy="0"/>
        </a:xfrm>
        <a:prstGeom prst="line">
          <a:avLst/>
        </a:prstGeom>
        <a:noFill/>
        <a:ln w="28575" cmpd="sng">
          <a:solidFill>
            <a:srgbClr val="A2A5A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800100</xdr:colOff>
      <xdr:row>19</xdr:row>
      <xdr:rowOff>95250</xdr:rowOff>
    </xdr:from>
    <xdr:to>
      <xdr:col>6</xdr:col>
      <xdr:colOff>238125</xdr:colOff>
      <xdr:row>19</xdr:row>
      <xdr:rowOff>95250</xdr:rowOff>
    </xdr:to>
    <xdr:sp>
      <xdr:nvSpPr>
        <xdr:cNvPr id="26" name="Line 36"/>
        <xdr:cNvSpPr>
          <a:spLocks/>
        </xdr:cNvSpPr>
      </xdr:nvSpPr>
      <xdr:spPr>
        <a:xfrm flipH="1">
          <a:off x="5514975" y="3438525"/>
          <a:ext cx="361950" cy="0"/>
        </a:xfrm>
        <a:prstGeom prst="line">
          <a:avLst/>
        </a:prstGeom>
        <a:noFill/>
        <a:ln w="28575" cmpd="sng">
          <a:solidFill>
            <a:srgbClr val="A2A5A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552450</xdr:colOff>
      <xdr:row>21</xdr:row>
      <xdr:rowOff>114300</xdr:rowOff>
    </xdr:from>
    <xdr:to>
      <xdr:col>6</xdr:col>
      <xdr:colOff>914400</xdr:colOff>
      <xdr:row>21</xdr:row>
      <xdr:rowOff>114300</xdr:rowOff>
    </xdr:to>
    <xdr:sp>
      <xdr:nvSpPr>
        <xdr:cNvPr id="27" name="Line 37"/>
        <xdr:cNvSpPr>
          <a:spLocks/>
        </xdr:cNvSpPr>
      </xdr:nvSpPr>
      <xdr:spPr>
        <a:xfrm flipH="1">
          <a:off x="6191250" y="3838575"/>
          <a:ext cx="361950" cy="0"/>
        </a:xfrm>
        <a:prstGeom prst="line">
          <a:avLst/>
        </a:prstGeom>
        <a:noFill/>
        <a:ln w="28575" cmpd="sng">
          <a:solidFill>
            <a:srgbClr val="A2A5A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133350</xdr:rowOff>
    </xdr:from>
    <xdr:to>
      <xdr:col>3</xdr:col>
      <xdr:colOff>876300</xdr:colOff>
      <xdr:row>20</xdr:row>
      <xdr:rowOff>133350</xdr:rowOff>
    </xdr:to>
    <xdr:sp>
      <xdr:nvSpPr>
        <xdr:cNvPr id="28" name="Line 44"/>
        <xdr:cNvSpPr>
          <a:spLocks/>
        </xdr:cNvSpPr>
      </xdr:nvSpPr>
      <xdr:spPr>
        <a:xfrm rot="13500000" flipH="1">
          <a:off x="3381375" y="3667125"/>
          <a:ext cx="361950" cy="0"/>
        </a:xfrm>
        <a:prstGeom prst="line">
          <a:avLst/>
        </a:prstGeom>
        <a:noFill/>
        <a:ln w="28575" cmpd="sng">
          <a:solidFill>
            <a:srgbClr val="A2A5A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142875</xdr:colOff>
      <xdr:row>60</xdr:row>
      <xdr:rowOff>66675</xdr:rowOff>
    </xdr:from>
    <xdr:to>
      <xdr:col>4</xdr:col>
      <xdr:colOff>104775</xdr:colOff>
      <xdr:row>70</xdr:row>
      <xdr:rowOff>76200</xdr:rowOff>
    </xdr:to>
    <xdr:graphicFrame>
      <xdr:nvGraphicFramePr>
        <xdr:cNvPr id="29" name="Chart 55"/>
        <xdr:cNvGraphicFramePr/>
      </xdr:nvGraphicFramePr>
      <xdr:xfrm>
        <a:off x="2085975" y="10820400"/>
        <a:ext cx="1809750" cy="1914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66675</xdr:colOff>
      <xdr:row>19</xdr:row>
      <xdr:rowOff>95250</xdr:rowOff>
    </xdr:from>
    <xdr:to>
      <xdr:col>5</xdr:col>
      <xdr:colOff>428625</xdr:colOff>
      <xdr:row>19</xdr:row>
      <xdr:rowOff>95250</xdr:rowOff>
    </xdr:to>
    <xdr:sp>
      <xdr:nvSpPr>
        <xdr:cNvPr id="30" name="Line 34"/>
        <xdr:cNvSpPr>
          <a:spLocks/>
        </xdr:cNvSpPr>
      </xdr:nvSpPr>
      <xdr:spPr>
        <a:xfrm flipH="1">
          <a:off x="4781550" y="3438525"/>
          <a:ext cx="361950" cy="0"/>
        </a:xfrm>
        <a:prstGeom prst="line">
          <a:avLst/>
        </a:prstGeom>
        <a:noFill/>
        <a:ln w="28575" cmpd="sng">
          <a:solidFill>
            <a:srgbClr val="A2A5A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885825</xdr:colOff>
      <xdr:row>84</xdr:row>
      <xdr:rowOff>47625</xdr:rowOff>
    </xdr:from>
    <xdr:to>
      <xdr:col>5</xdr:col>
      <xdr:colOff>47625</xdr:colOff>
      <xdr:row>94</xdr:row>
      <xdr:rowOff>152400</xdr:rowOff>
    </xdr:to>
    <xdr:graphicFrame>
      <xdr:nvGraphicFramePr>
        <xdr:cNvPr id="31" name="Chart 59"/>
        <xdr:cNvGraphicFramePr/>
      </xdr:nvGraphicFramePr>
      <xdr:xfrm>
        <a:off x="2828925" y="15373350"/>
        <a:ext cx="1933575" cy="2009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781050</xdr:colOff>
      <xdr:row>0</xdr:row>
      <xdr:rowOff>38100</xdr:rowOff>
    </xdr:from>
    <xdr:to>
      <xdr:col>10</xdr:col>
      <xdr:colOff>228600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38100"/>
          <a:ext cx="2219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</xdr:row>
      <xdr:rowOff>38100</xdr:rowOff>
    </xdr:from>
    <xdr:to>
      <xdr:col>0</xdr:col>
      <xdr:colOff>809625</xdr:colOff>
      <xdr:row>9</xdr:row>
      <xdr:rowOff>190500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1476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10</xdr:row>
      <xdr:rowOff>28575</xdr:rowOff>
    </xdr:from>
    <xdr:to>
      <xdr:col>4</xdr:col>
      <xdr:colOff>628650</xdr:colOff>
      <xdr:row>18</xdr:row>
      <xdr:rowOff>152400</xdr:rowOff>
    </xdr:to>
    <xdr:graphicFrame>
      <xdr:nvGraphicFramePr>
        <xdr:cNvPr id="3" name="Chart 10"/>
        <xdr:cNvGraphicFramePr/>
      </xdr:nvGraphicFramePr>
      <xdr:xfrm>
        <a:off x="3048000" y="1657350"/>
        <a:ext cx="1371600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657225</xdr:colOff>
      <xdr:row>18</xdr:row>
      <xdr:rowOff>38100</xdr:rowOff>
    </xdr:from>
    <xdr:to>
      <xdr:col>0</xdr:col>
      <xdr:colOff>809625</xdr:colOff>
      <xdr:row>18</xdr:row>
      <xdr:rowOff>190500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3190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55</xdr:row>
      <xdr:rowOff>47625</xdr:rowOff>
    </xdr:from>
    <xdr:to>
      <xdr:col>7</xdr:col>
      <xdr:colOff>857250</xdr:colOff>
      <xdr:row>62</xdr:row>
      <xdr:rowOff>57150</xdr:rowOff>
    </xdr:to>
    <xdr:sp>
      <xdr:nvSpPr>
        <xdr:cNvPr id="5" name="Rectangle 13"/>
        <xdr:cNvSpPr>
          <a:spLocks/>
        </xdr:cNvSpPr>
      </xdr:nvSpPr>
      <xdr:spPr>
        <a:xfrm>
          <a:off x="5667375" y="10248900"/>
          <a:ext cx="1752600" cy="1343025"/>
        </a:xfrm>
        <a:prstGeom prst="rect">
          <a:avLst/>
        </a:prstGeom>
        <a:solidFill>
          <a:srgbClr val="F3E07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114300</xdr:colOff>
      <xdr:row>62</xdr:row>
      <xdr:rowOff>57150</xdr:rowOff>
    </xdr:from>
    <xdr:to>
      <xdr:col>7</xdr:col>
      <xdr:colOff>819150</xdr:colOff>
      <xdr:row>63</xdr:row>
      <xdr:rowOff>123825</xdr:rowOff>
    </xdr:to>
    <xdr:sp>
      <xdr:nvSpPr>
        <xdr:cNvPr id="6" name="AutoShape 14"/>
        <xdr:cNvSpPr>
          <a:spLocks/>
        </xdr:cNvSpPr>
      </xdr:nvSpPr>
      <xdr:spPr>
        <a:xfrm>
          <a:off x="6677025" y="11591925"/>
          <a:ext cx="704850" cy="257175"/>
        </a:xfrm>
        <a:prstGeom prst="trapezoid">
          <a:avLst/>
        </a:prstGeom>
        <a:solidFill>
          <a:srgbClr val="F1E8A5"/>
        </a:solidFill>
        <a:ln w="9525" cmpd="sng">
          <a:solidFill>
            <a:srgbClr val="F3E07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552450</xdr:colOff>
      <xdr:row>62</xdr:row>
      <xdr:rowOff>57150</xdr:rowOff>
    </xdr:from>
    <xdr:to>
      <xdr:col>7</xdr:col>
      <xdr:colOff>352425</xdr:colOff>
      <xdr:row>63</xdr:row>
      <xdr:rowOff>123825</xdr:rowOff>
    </xdr:to>
    <xdr:sp>
      <xdr:nvSpPr>
        <xdr:cNvPr id="7" name="AutoShape 15"/>
        <xdr:cNvSpPr>
          <a:spLocks/>
        </xdr:cNvSpPr>
      </xdr:nvSpPr>
      <xdr:spPr>
        <a:xfrm>
          <a:off x="6191250" y="11591925"/>
          <a:ext cx="723900" cy="257175"/>
        </a:xfrm>
        <a:prstGeom prst="trapezoid">
          <a:avLst/>
        </a:prstGeom>
        <a:solidFill>
          <a:srgbClr val="F1E8A5"/>
        </a:solidFill>
        <a:ln w="9525" cmpd="sng">
          <a:solidFill>
            <a:srgbClr val="F3E07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76200</xdr:colOff>
      <xdr:row>62</xdr:row>
      <xdr:rowOff>57150</xdr:rowOff>
    </xdr:from>
    <xdr:to>
      <xdr:col>6</xdr:col>
      <xdr:colOff>781050</xdr:colOff>
      <xdr:row>63</xdr:row>
      <xdr:rowOff>123825</xdr:rowOff>
    </xdr:to>
    <xdr:sp>
      <xdr:nvSpPr>
        <xdr:cNvPr id="8" name="AutoShape 16"/>
        <xdr:cNvSpPr>
          <a:spLocks/>
        </xdr:cNvSpPr>
      </xdr:nvSpPr>
      <xdr:spPr>
        <a:xfrm>
          <a:off x="5715000" y="11591925"/>
          <a:ext cx="704850" cy="257175"/>
        </a:xfrm>
        <a:prstGeom prst="trapezoid">
          <a:avLst/>
        </a:prstGeom>
        <a:solidFill>
          <a:srgbClr val="F3E078"/>
        </a:solidFill>
        <a:ln w="9525" cmpd="sng">
          <a:solidFill>
            <a:srgbClr val="F3E07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28575</xdr:colOff>
      <xdr:row>64</xdr:row>
      <xdr:rowOff>47625</xdr:rowOff>
    </xdr:from>
    <xdr:to>
      <xdr:col>7</xdr:col>
      <xdr:colOff>857250</xdr:colOff>
      <xdr:row>71</xdr:row>
      <xdr:rowOff>57150</xdr:rowOff>
    </xdr:to>
    <xdr:sp>
      <xdr:nvSpPr>
        <xdr:cNvPr id="9" name="Rectangle 17"/>
        <xdr:cNvSpPr>
          <a:spLocks/>
        </xdr:cNvSpPr>
      </xdr:nvSpPr>
      <xdr:spPr>
        <a:xfrm>
          <a:off x="5667375" y="11963400"/>
          <a:ext cx="1752600" cy="1343025"/>
        </a:xfrm>
        <a:prstGeom prst="rect">
          <a:avLst/>
        </a:prstGeom>
        <a:solidFill>
          <a:srgbClr val="F3E07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114300</xdr:colOff>
      <xdr:row>71</xdr:row>
      <xdr:rowOff>57150</xdr:rowOff>
    </xdr:from>
    <xdr:to>
      <xdr:col>7</xdr:col>
      <xdr:colOff>819150</xdr:colOff>
      <xdr:row>72</xdr:row>
      <xdr:rowOff>123825</xdr:rowOff>
    </xdr:to>
    <xdr:sp>
      <xdr:nvSpPr>
        <xdr:cNvPr id="10" name="AutoShape 18"/>
        <xdr:cNvSpPr>
          <a:spLocks/>
        </xdr:cNvSpPr>
      </xdr:nvSpPr>
      <xdr:spPr>
        <a:xfrm>
          <a:off x="6677025" y="13306425"/>
          <a:ext cx="704850" cy="257175"/>
        </a:xfrm>
        <a:prstGeom prst="trapezoid">
          <a:avLst/>
        </a:prstGeom>
        <a:solidFill>
          <a:srgbClr val="F1E8A5"/>
        </a:solidFill>
        <a:ln w="9525" cmpd="sng">
          <a:solidFill>
            <a:srgbClr val="F3E07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76200</xdr:colOff>
      <xdr:row>71</xdr:row>
      <xdr:rowOff>57150</xdr:rowOff>
    </xdr:from>
    <xdr:to>
      <xdr:col>6</xdr:col>
      <xdr:colOff>781050</xdr:colOff>
      <xdr:row>72</xdr:row>
      <xdr:rowOff>123825</xdr:rowOff>
    </xdr:to>
    <xdr:sp>
      <xdr:nvSpPr>
        <xdr:cNvPr id="11" name="AutoShape 19"/>
        <xdr:cNvSpPr>
          <a:spLocks/>
        </xdr:cNvSpPr>
      </xdr:nvSpPr>
      <xdr:spPr>
        <a:xfrm>
          <a:off x="5715000" y="13306425"/>
          <a:ext cx="704850" cy="257175"/>
        </a:xfrm>
        <a:prstGeom prst="trapezoid">
          <a:avLst/>
        </a:prstGeom>
        <a:solidFill>
          <a:srgbClr val="F1E8A5"/>
        </a:solidFill>
        <a:ln w="9525" cmpd="sng">
          <a:solidFill>
            <a:srgbClr val="F3E07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28575</xdr:colOff>
      <xdr:row>73</xdr:row>
      <xdr:rowOff>47625</xdr:rowOff>
    </xdr:from>
    <xdr:to>
      <xdr:col>7</xdr:col>
      <xdr:colOff>857250</xdr:colOff>
      <xdr:row>80</xdr:row>
      <xdr:rowOff>57150</xdr:rowOff>
    </xdr:to>
    <xdr:sp>
      <xdr:nvSpPr>
        <xdr:cNvPr id="12" name="Rectangle 20"/>
        <xdr:cNvSpPr>
          <a:spLocks/>
        </xdr:cNvSpPr>
      </xdr:nvSpPr>
      <xdr:spPr>
        <a:xfrm>
          <a:off x="5667375" y="13677900"/>
          <a:ext cx="1752600" cy="1343025"/>
        </a:xfrm>
        <a:prstGeom prst="rect">
          <a:avLst/>
        </a:prstGeom>
        <a:solidFill>
          <a:srgbClr val="F3E07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552450</xdr:colOff>
      <xdr:row>80</xdr:row>
      <xdr:rowOff>57150</xdr:rowOff>
    </xdr:from>
    <xdr:to>
      <xdr:col>7</xdr:col>
      <xdr:colOff>352425</xdr:colOff>
      <xdr:row>81</xdr:row>
      <xdr:rowOff>123825</xdr:rowOff>
    </xdr:to>
    <xdr:sp>
      <xdr:nvSpPr>
        <xdr:cNvPr id="13" name="AutoShape 21"/>
        <xdr:cNvSpPr>
          <a:spLocks/>
        </xdr:cNvSpPr>
      </xdr:nvSpPr>
      <xdr:spPr>
        <a:xfrm>
          <a:off x="6191250" y="15020925"/>
          <a:ext cx="723900" cy="257175"/>
        </a:xfrm>
        <a:prstGeom prst="trapezoid">
          <a:avLst/>
        </a:prstGeom>
        <a:solidFill>
          <a:srgbClr val="F1E8A5"/>
        </a:solidFill>
        <a:ln w="9525" cmpd="sng">
          <a:solidFill>
            <a:srgbClr val="F3E07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76200</xdr:colOff>
      <xdr:row>80</xdr:row>
      <xdr:rowOff>57150</xdr:rowOff>
    </xdr:from>
    <xdr:to>
      <xdr:col>6</xdr:col>
      <xdr:colOff>781050</xdr:colOff>
      <xdr:row>81</xdr:row>
      <xdr:rowOff>123825</xdr:rowOff>
    </xdr:to>
    <xdr:sp>
      <xdr:nvSpPr>
        <xdr:cNvPr id="14" name="AutoShape 22"/>
        <xdr:cNvSpPr>
          <a:spLocks/>
        </xdr:cNvSpPr>
      </xdr:nvSpPr>
      <xdr:spPr>
        <a:xfrm>
          <a:off x="5715000" y="15020925"/>
          <a:ext cx="704850" cy="257175"/>
        </a:xfrm>
        <a:prstGeom prst="trapezoid">
          <a:avLst/>
        </a:prstGeom>
        <a:solidFill>
          <a:srgbClr val="F1E8A5"/>
        </a:solidFill>
        <a:ln w="9525" cmpd="sng">
          <a:solidFill>
            <a:srgbClr val="F3E07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552450</xdr:colOff>
      <xdr:row>71</xdr:row>
      <xdr:rowOff>57150</xdr:rowOff>
    </xdr:from>
    <xdr:to>
      <xdr:col>7</xdr:col>
      <xdr:colOff>352425</xdr:colOff>
      <xdr:row>72</xdr:row>
      <xdr:rowOff>123825</xdr:rowOff>
    </xdr:to>
    <xdr:sp>
      <xdr:nvSpPr>
        <xdr:cNvPr id="15" name="AutoShape 23"/>
        <xdr:cNvSpPr>
          <a:spLocks/>
        </xdr:cNvSpPr>
      </xdr:nvSpPr>
      <xdr:spPr>
        <a:xfrm>
          <a:off x="6191250" y="13306425"/>
          <a:ext cx="723900" cy="257175"/>
        </a:xfrm>
        <a:prstGeom prst="trapezoid">
          <a:avLst/>
        </a:prstGeom>
        <a:solidFill>
          <a:srgbClr val="F3E078"/>
        </a:solidFill>
        <a:ln w="9525" cmpd="sng">
          <a:solidFill>
            <a:srgbClr val="F3E07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114300</xdr:colOff>
      <xdr:row>80</xdr:row>
      <xdr:rowOff>57150</xdr:rowOff>
    </xdr:from>
    <xdr:to>
      <xdr:col>7</xdr:col>
      <xdr:colOff>819150</xdr:colOff>
      <xdr:row>81</xdr:row>
      <xdr:rowOff>123825</xdr:rowOff>
    </xdr:to>
    <xdr:sp>
      <xdr:nvSpPr>
        <xdr:cNvPr id="16" name="AutoShape 24"/>
        <xdr:cNvSpPr>
          <a:spLocks/>
        </xdr:cNvSpPr>
      </xdr:nvSpPr>
      <xdr:spPr>
        <a:xfrm>
          <a:off x="6677025" y="15020925"/>
          <a:ext cx="704850" cy="257175"/>
        </a:xfrm>
        <a:prstGeom prst="trapezoid">
          <a:avLst/>
        </a:prstGeom>
        <a:solidFill>
          <a:srgbClr val="F3E078"/>
        </a:solidFill>
        <a:ln w="9525" cmpd="sng">
          <a:solidFill>
            <a:srgbClr val="F3E07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342900</xdr:colOff>
      <xdr:row>62</xdr:row>
      <xdr:rowOff>76200</xdr:rowOff>
    </xdr:from>
    <xdr:to>
      <xdr:col>6</xdr:col>
      <xdr:colOff>514350</xdr:colOff>
      <xdr:row>63</xdr:row>
      <xdr:rowOff>76200</xdr:rowOff>
    </xdr:to>
    <xdr:sp>
      <xdr:nvSpPr>
        <xdr:cNvPr id="17" name="TextBox 28"/>
        <xdr:cNvSpPr txBox="1">
          <a:spLocks noChangeArrowheads="1"/>
        </xdr:cNvSpPr>
      </xdr:nvSpPr>
      <xdr:spPr>
        <a:xfrm>
          <a:off x="5981700" y="11610975"/>
          <a:ext cx="17145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A</a:t>
          </a:r>
        </a:p>
      </xdr:txBody>
    </xdr:sp>
    <xdr:clientData/>
  </xdr:twoCellAnchor>
  <xdr:twoCellAnchor>
    <xdr:from>
      <xdr:col>7</xdr:col>
      <xdr:colOff>390525</xdr:colOff>
      <xdr:row>62</xdr:row>
      <xdr:rowOff>76200</xdr:rowOff>
    </xdr:from>
    <xdr:to>
      <xdr:col>7</xdr:col>
      <xdr:colOff>561975</xdr:colOff>
      <xdr:row>63</xdr:row>
      <xdr:rowOff>76200</xdr:rowOff>
    </xdr:to>
    <xdr:sp>
      <xdr:nvSpPr>
        <xdr:cNvPr id="18" name="TextBox 29"/>
        <xdr:cNvSpPr txBox="1">
          <a:spLocks noChangeArrowheads="1"/>
        </xdr:cNvSpPr>
      </xdr:nvSpPr>
      <xdr:spPr>
        <a:xfrm>
          <a:off x="6953250" y="11610975"/>
          <a:ext cx="17145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C</a:t>
          </a:r>
        </a:p>
      </xdr:txBody>
    </xdr:sp>
    <xdr:clientData/>
  </xdr:twoCellAnchor>
  <xdr:twoCellAnchor>
    <xdr:from>
      <xdr:col>6</xdr:col>
      <xdr:colOff>819150</xdr:colOff>
      <xdr:row>62</xdr:row>
      <xdr:rowOff>76200</xdr:rowOff>
    </xdr:from>
    <xdr:to>
      <xdr:col>7</xdr:col>
      <xdr:colOff>85725</xdr:colOff>
      <xdr:row>63</xdr:row>
      <xdr:rowOff>76200</xdr:rowOff>
    </xdr:to>
    <xdr:sp>
      <xdr:nvSpPr>
        <xdr:cNvPr id="19" name="TextBox 30"/>
        <xdr:cNvSpPr txBox="1">
          <a:spLocks noChangeArrowheads="1"/>
        </xdr:cNvSpPr>
      </xdr:nvSpPr>
      <xdr:spPr>
        <a:xfrm>
          <a:off x="6457950" y="11610975"/>
          <a:ext cx="19050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B</a:t>
          </a:r>
        </a:p>
      </xdr:txBody>
    </xdr:sp>
    <xdr:clientData/>
  </xdr:twoCellAnchor>
  <xdr:twoCellAnchor>
    <xdr:from>
      <xdr:col>6</xdr:col>
      <xdr:colOff>342900</xdr:colOff>
      <xdr:row>71</xdr:row>
      <xdr:rowOff>76200</xdr:rowOff>
    </xdr:from>
    <xdr:to>
      <xdr:col>6</xdr:col>
      <xdr:colOff>514350</xdr:colOff>
      <xdr:row>72</xdr:row>
      <xdr:rowOff>76200</xdr:rowOff>
    </xdr:to>
    <xdr:sp>
      <xdr:nvSpPr>
        <xdr:cNvPr id="20" name="TextBox 31"/>
        <xdr:cNvSpPr txBox="1">
          <a:spLocks noChangeArrowheads="1"/>
        </xdr:cNvSpPr>
      </xdr:nvSpPr>
      <xdr:spPr>
        <a:xfrm>
          <a:off x="5981700" y="13325475"/>
          <a:ext cx="17145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A</a:t>
          </a:r>
        </a:p>
      </xdr:txBody>
    </xdr:sp>
    <xdr:clientData/>
  </xdr:twoCellAnchor>
  <xdr:twoCellAnchor>
    <xdr:from>
      <xdr:col>7</xdr:col>
      <xdr:colOff>390525</xdr:colOff>
      <xdr:row>71</xdr:row>
      <xdr:rowOff>76200</xdr:rowOff>
    </xdr:from>
    <xdr:to>
      <xdr:col>7</xdr:col>
      <xdr:colOff>561975</xdr:colOff>
      <xdr:row>72</xdr:row>
      <xdr:rowOff>76200</xdr:rowOff>
    </xdr:to>
    <xdr:sp>
      <xdr:nvSpPr>
        <xdr:cNvPr id="21" name="TextBox 32"/>
        <xdr:cNvSpPr txBox="1">
          <a:spLocks noChangeArrowheads="1"/>
        </xdr:cNvSpPr>
      </xdr:nvSpPr>
      <xdr:spPr>
        <a:xfrm>
          <a:off x="6953250" y="13325475"/>
          <a:ext cx="17145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C</a:t>
          </a:r>
        </a:p>
      </xdr:txBody>
    </xdr:sp>
    <xdr:clientData/>
  </xdr:twoCellAnchor>
  <xdr:twoCellAnchor>
    <xdr:from>
      <xdr:col>6</xdr:col>
      <xdr:colOff>819150</xdr:colOff>
      <xdr:row>71</xdr:row>
      <xdr:rowOff>76200</xdr:rowOff>
    </xdr:from>
    <xdr:to>
      <xdr:col>7</xdr:col>
      <xdr:colOff>85725</xdr:colOff>
      <xdr:row>72</xdr:row>
      <xdr:rowOff>76200</xdr:rowOff>
    </xdr:to>
    <xdr:sp>
      <xdr:nvSpPr>
        <xdr:cNvPr id="22" name="TextBox 33"/>
        <xdr:cNvSpPr txBox="1">
          <a:spLocks noChangeArrowheads="1"/>
        </xdr:cNvSpPr>
      </xdr:nvSpPr>
      <xdr:spPr>
        <a:xfrm>
          <a:off x="6457950" y="13325475"/>
          <a:ext cx="19050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B</a:t>
          </a:r>
        </a:p>
      </xdr:txBody>
    </xdr:sp>
    <xdr:clientData/>
  </xdr:twoCellAnchor>
  <xdr:twoCellAnchor>
    <xdr:from>
      <xdr:col>6</xdr:col>
      <xdr:colOff>342900</xdr:colOff>
      <xdr:row>80</xdr:row>
      <xdr:rowOff>85725</xdr:rowOff>
    </xdr:from>
    <xdr:to>
      <xdr:col>6</xdr:col>
      <xdr:colOff>514350</xdr:colOff>
      <xdr:row>81</xdr:row>
      <xdr:rowOff>85725</xdr:rowOff>
    </xdr:to>
    <xdr:sp>
      <xdr:nvSpPr>
        <xdr:cNvPr id="23" name="TextBox 34"/>
        <xdr:cNvSpPr txBox="1">
          <a:spLocks noChangeArrowheads="1"/>
        </xdr:cNvSpPr>
      </xdr:nvSpPr>
      <xdr:spPr>
        <a:xfrm>
          <a:off x="5981700" y="15049500"/>
          <a:ext cx="17145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A</a:t>
          </a:r>
        </a:p>
      </xdr:txBody>
    </xdr:sp>
    <xdr:clientData/>
  </xdr:twoCellAnchor>
  <xdr:twoCellAnchor>
    <xdr:from>
      <xdr:col>7</xdr:col>
      <xdr:colOff>390525</xdr:colOff>
      <xdr:row>80</xdr:row>
      <xdr:rowOff>76200</xdr:rowOff>
    </xdr:from>
    <xdr:to>
      <xdr:col>7</xdr:col>
      <xdr:colOff>561975</xdr:colOff>
      <xdr:row>81</xdr:row>
      <xdr:rowOff>76200</xdr:rowOff>
    </xdr:to>
    <xdr:sp>
      <xdr:nvSpPr>
        <xdr:cNvPr id="24" name="TextBox 35"/>
        <xdr:cNvSpPr txBox="1">
          <a:spLocks noChangeArrowheads="1"/>
        </xdr:cNvSpPr>
      </xdr:nvSpPr>
      <xdr:spPr>
        <a:xfrm>
          <a:off x="6953250" y="15039975"/>
          <a:ext cx="17145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C</a:t>
          </a:r>
        </a:p>
      </xdr:txBody>
    </xdr:sp>
    <xdr:clientData/>
  </xdr:twoCellAnchor>
  <xdr:twoCellAnchor>
    <xdr:from>
      <xdr:col>6</xdr:col>
      <xdr:colOff>819150</xdr:colOff>
      <xdr:row>80</xdr:row>
      <xdr:rowOff>76200</xdr:rowOff>
    </xdr:from>
    <xdr:to>
      <xdr:col>7</xdr:col>
      <xdr:colOff>85725</xdr:colOff>
      <xdr:row>81</xdr:row>
      <xdr:rowOff>76200</xdr:rowOff>
    </xdr:to>
    <xdr:sp>
      <xdr:nvSpPr>
        <xdr:cNvPr id="25" name="TextBox 36"/>
        <xdr:cNvSpPr txBox="1">
          <a:spLocks noChangeArrowheads="1"/>
        </xdr:cNvSpPr>
      </xdr:nvSpPr>
      <xdr:spPr>
        <a:xfrm>
          <a:off x="6457950" y="15039975"/>
          <a:ext cx="19050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B</a:t>
          </a:r>
        </a:p>
      </xdr:txBody>
    </xdr:sp>
    <xdr:clientData/>
  </xdr:twoCellAnchor>
  <xdr:twoCellAnchor editAs="oneCell">
    <xdr:from>
      <xdr:col>6</xdr:col>
      <xdr:colOff>323850</xdr:colOff>
      <xdr:row>27</xdr:row>
      <xdr:rowOff>85725</xdr:rowOff>
    </xdr:from>
    <xdr:to>
      <xdr:col>6</xdr:col>
      <xdr:colOff>657225</xdr:colOff>
      <xdr:row>28</xdr:row>
      <xdr:rowOff>152400</xdr:rowOff>
    </xdr:to>
    <xdr:pic>
      <xdr:nvPicPr>
        <xdr:cNvPr id="26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62650" y="4953000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27</xdr:row>
      <xdr:rowOff>85725</xdr:rowOff>
    </xdr:from>
    <xdr:to>
      <xdr:col>7</xdr:col>
      <xdr:colOff>361950</xdr:colOff>
      <xdr:row>28</xdr:row>
      <xdr:rowOff>152400</xdr:rowOff>
    </xdr:to>
    <xdr:pic>
      <xdr:nvPicPr>
        <xdr:cNvPr id="27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91300" y="4953000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647700</xdr:colOff>
      <xdr:row>27</xdr:row>
      <xdr:rowOff>85725</xdr:rowOff>
    </xdr:from>
    <xdr:to>
      <xdr:col>8</xdr:col>
      <xdr:colOff>57150</xdr:colOff>
      <xdr:row>28</xdr:row>
      <xdr:rowOff>152400</xdr:rowOff>
    </xdr:to>
    <xdr:pic>
      <xdr:nvPicPr>
        <xdr:cNvPr id="28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0425" y="4953000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876300</xdr:colOff>
      <xdr:row>0</xdr:row>
      <xdr:rowOff>38100</xdr:rowOff>
    </xdr:from>
    <xdr:to>
      <xdr:col>10</xdr:col>
      <xdr:colOff>323850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38100"/>
          <a:ext cx="2219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</xdr:row>
      <xdr:rowOff>38100</xdr:rowOff>
    </xdr:from>
    <xdr:to>
      <xdr:col>0</xdr:col>
      <xdr:colOff>809625</xdr:colOff>
      <xdr:row>9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1476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15</xdr:row>
      <xdr:rowOff>38100</xdr:rowOff>
    </xdr:from>
    <xdr:to>
      <xdr:col>0</xdr:col>
      <xdr:colOff>809625</xdr:colOff>
      <xdr:row>15</xdr:row>
      <xdr:rowOff>190500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2619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17</xdr:row>
      <xdr:rowOff>38100</xdr:rowOff>
    </xdr:from>
    <xdr:to>
      <xdr:col>1</xdr:col>
      <xdr:colOff>809625</xdr:colOff>
      <xdr:row>17</xdr:row>
      <xdr:rowOff>190500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3000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18</xdr:row>
      <xdr:rowOff>47625</xdr:rowOff>
    </xdr:from>
    <xdr:to>
      <xdr:col>1</xdr:col>
      <xdr:colOff>809625</xdr:colOff>
      <xdr:row>19</xdr:row>
      <xdr:rowOff>9525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3200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19</xdr:row>
      <xdr:rowOff>38100</xdr:rowOff>
    </xdr:from>
    <xdr:to>
      <xdr:col>1</xdr:col>
      <xdr:colOff>809625</xdr:colOff>
      <xdr:row>19</xdr:row>
      <xdr:rowOff>190500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3381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20</xdr:row>
      <xdr:rowOff>38100</xdr:rowOff>
    </xdr:from>
    <xdr:to>
      <xdr:col>1</xdr:col>
      <xdr:colOff>809625</xdr:colOff>
      <xdr:row>20</xdr:row>
      <xdr:rowOff>190500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3571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11</xdr:row>
      <xdr:rowOff>38100</xdr:rowOff>
    </xdr:from>
    <xdr:to>
      <xdr:col>0</xdr:col>
      <xdr:colOff>809625</xdr:colOff>
      <xdr:row>11</xdr:row>
      <xdr:rowOff>190500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1857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13</xdr:row>
      <xdr:rowOff>38100</xdr:rowOff>
    </xdr:from>
    <xdr:to>
      <xdr:col>0</xdr:col>
      <xdr:colOff>809625</xdr:colOff>
      <xdr:row>13</xdr:row>
      <xdr:rowOff>190500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2238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22</xdr:row>
      <xdr:rowOff>38100</xdr:rowOff>
    </xdr:from>
    <xdr:to>
      <xdr:col>0</xdr:col>
      <xdr:colOff>809625</xdr:colOff>
      <xdr:row>22</xdr:row>
      <xdr:rowOff>190500</xdr:rowOff>
    </xdr:to>
    <xdr:pic>
      <xdr:nvPicPr>
        <xdr:cNvPr id="10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3952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24</xdr:row>
      <xdr:rowOff>38100</xdr:rowOff>
    </xdr:from>
    <xdr:to>
      <xdr:col>0</xdr:col>
      <xdr:colOff>809625</xdr:colOff>
      <xdr:row>24</xdr:row>
      <xdr:rowOff>190500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4333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47625</xdr:colOff>
      <xdr:row>0</xdr:row>
      <xdr:rowOff>38100</xdr:rowOff>
    </xdr:from>
    <xdr:to>
      <xdr:col>10</xdr:col>
      <xdr:colOff>133350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38100"/>
          <a:ext cx="2219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25</xdr:row>
      <xdr:rowOff>9525</xdr:rowOff>
    </xdr:from>
    <xdr:to>
      <xdr:col>2</xdr:col>
      <xdr:colOff>1162050</xdr:colOff>
      <xdr:row>31</xdr:row>
      <xdr:rowOff>85725</xdr:rowOff>
    </xdr:to>
    <xdr:graphicFrame>
      <xdr:nvGraphicFramePr>
        <xdr:cNvPr id="2" name="Chart 10"/>
        <xdr:cNvGraphicFramePr/>
      </xdr:nvGraphicFramePr>
      <xdr:xfrm>
        <a:off x="962025" y="4495800"/>
        <a:ext cx="2333625" cy="121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9</xdr:row>
      <xdr:rowOff>0</xdr:rowOff>
    </xdr:from>
    <xdr:to>
      <xdr:col>8</xdr:col>
      <xdr:colOff>1171575</xdr:colOff>
      <xdr:row>15</xdr:row>
      <xdr:rowOff>85725</xdr:rowOff>
    </xdr:to>
    <xdr:graphicFrame>
      <xdr:nvGraphicFramePr>
        <xdr:cNvPr id="3" name="Chart 11"/>
        <xdr:cNvGraphicFramePr/>
      </xdr:nvGraphicFramePr>
      <xdr:xfrm>
        <a:off x="6172200" y="1438275"/>
        <a:ext cx="2295525" cy="1228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85725</xdr:colOff>
      <xdr:row>24</xdr:row>
      <xdr:rowOff>171450</xdr:rowOff>
    </xdr:from>
    <xdr:to>
      <xdr:col>5</xdr:col>
      <xdr:colOff>1133475</xdr:colOff>
      <xdr:row>30</xdr:row>
      <xdr:rowOff>152400</xdr:rowOff>
    </xdr:to>
    <xdr:graphicFrame>
      <xdr:nvGraphicFramePr>
        <xdr:cNvPr id="4" name="Chart 12"/>
        <xdr:cNvGraphicFramePr/>
      </xdr:nvGraphicFramePr>
      <xdr:xfrm>
        <a:off x="3590925" y="4467225"/>
        <a:ext cx="2257425" cy="1123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16</xdr:row>
      <xdr:rowOff>161925</xdr:rowOff>
    </xdr:from>
    <xdr:to>
      <xdr:col>2</xdr:col>
      <xdr:colOff>1143000</xdr:colOff>
      <xdr:row>23</xdr:row>
      <xdr:rowOff>66675</xdr:rowOff>
    </xdr:to>
    <xdr:graphicFrame>
      <xdr:nvGraphicFramePr>
        <xdr:cNvPr id="5" name="Chart 14"/>
        <xdr:cNvGraphicFramePr/>
      </xdr:nvGraphicFramePr>
      <xdr:xfrm>
        <a:off x="933450" y="2933700"/>
        <a:ext cx="2343150" cy="1238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9</xdr:row>
      <xdr:rowOff>0</xdr:rowOff>
    </xdr:from>
    <xdr:to>
      <xdr:col>5</xdr:col>
      <xdr:colOff>1095375</xdr:colOff>
      <xdr:row>15</xdr:row>
      <xdr:rowOff>95250</xdr:rowOff>
    </xdr:to>
    <xdr:graphicFrame>
      <xdr:nvGraphicFramePr>
        <xdr:cNvPr id="6" name="Chart 15"/>
        <xdr:cNvGraphicFramePr/>
      </xdr:nvGraphicFramePr>
      <xdr:xfrm>
        <a:off x="3505200" y="1438275"/>
        <a:ext cx="2305050" cy="1238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76200</xdr:colOff>
      <xdr:row>24</xdr:row>
      <xdr:rowOff>180975</xdr:rowOff>
    </xdr:from>
    <xdr:to>
      <xdr:col>8</xdr:col>
      <xdr:colOff>1104900</xdr:colOff>
      <xdr:row>31</xdr:row>
      <xdr:rowOff>38100</xdr:rowOff>
    </xdr:to>
    <xdr:graphicFrame>
      <xdr:nvGraphicFramePr>
        <xdr:cNvPr id="7" name="Chart 16"/>
        <xdr:cNvGraphicFramePr/>
      </xdr:nvGraphicFramePr>
      <xdr:xfrm>
        <a:off x="6162675" y="4476750"/>
        <a:ext cx="2238375" cy="1190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9</xdr:row>
      <xdr:rowOff>9525</xdr:rowOff>
    </xdr:from>
    <xdr:to>
      <xdr:col>2</xdr:col>
      <xdr:colOff>1162050</xdr:colOff>
      <xdr:row>15</xdr:row>
      <xdr:rowOff>0</xdr:rowOff>
    </xdr:to>
    <xdr:graphicFrame>
      <xdr:nvGraphicFramePr>
        <xdr:cNvPr id="8" name="Chart 17"/>
        <xdr:cNvGraphicFramePr/>
      </xdr:nvGraphicFramePr>
      <xdr:xfrm>
        <a:off x="923925" y="1447800"/>
        <a:ext cx="2371725" cy="1133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161925</xdr:colOff>
      <xdr:row>17</xdr:row>
      <xdr:rowOff>0</xdr:rowOff>
    </xdr:from>
    <xdr:to>
      <xdr:col>5</xdr:col>
      <xdr:colOff>1181100</xdr:colOff>
      <xdr:row>23</xdr:row>
      <xdr:rowOff>38100</xdr:rowOff>
    </xdr:to>
    <xdr:graphicFrame>
      <xdr:nvGraphicFramePr>
        <xdr:cNvPr id="9" name="Chart 19"/>
        <xdr:cNvGraphicFramePr/>
      </xdr:nvGraphicFramePr>
      <xdr:xfrm>
        <a:off x="3505200" y="2962275"/>
        <a:ext cx="2390775" cy="1181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161925</xdr:colOff>
      <xdr:row>16</xdr:row>
      <xdr:rowOff>180975</xdr:rowOff>
    </xdr:from>
    <xdr:to>
      <xdr:col>8</xdr:col>
      <xdr:colOff>1152525</xdr:colOff>
      <xdr:row>23</xdr:row>
      <xdr:rowOff>95250</xdr:rowOff>
    </xdr:to>
    <xdr:graphicFrame>
      <xdr:nvGraphicFramePr>
        <xdr:cNvPr id="10" name="Chart 20"/>
        <xdr:cNvGraphicFramePr/>
      </xdr:nvGraphicFramePr>
      <xdr:xfrm>
        <a:off x="6086475" y="2952750"/>
        <a:ext cx="2362200" cy="1247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47625</xdr:colOff>
      <xdr:row>0</xdr:row>
      <xdr:rowOff>38100</xdr:rowOff>
    </xdr:from>
    <xdr:to>
      <xdr:col>10</xdr:col>
      <xdr:colOff>133350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38100"/>
          <a:ext cx="2219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25</xdr:row>
      <xdr:rowOff>28575</xdr:rowOff>
    </xdr:from>
    <xdr:to>
      <xdr:col>2</xdr:col>
      <xdr:colOff>1114425</xdr:colOff>
      <xdr:row>30</xdr:row>
      <xdr:rowOff>171450</xdr:rowOff>
    </xdr:to>
    <xdr:graphicFrame>
      <xdr:nvGraphicFramePr>
        <xdr:cNvPr id="2" name="Chart 2"/>
        <xdr:cNvGraphicFramePr/>
      </xdr:nvGraphicFramePr>
      <xdr:xfrm>
        <a:off x="1019175" y="4514850"/>
        <a:ext cx="2228850" cy="1095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95250</xdr:colOff>
      <xdr:row>9</xdr:row>
      <xdr:rowOff>28575</xdr:rowOff>
    </xdr:from>
    <xdr:to>
      <xdr:col>8</xdr:col>
      <xdr:colOff>1123950</xdr:colOff>
      <xdr:row>14</xdr:row>
      <xdr:rowOff>180975</xdr:rowOff>
    </xdr:to>
    <xdr:graphicFrame>
      <xdr:nvGraphicFramePr>
        <xdr:cNvPr id="3" name="Chart 3"/>
        <xdr:cNvGraphicFramePr/>
      </xdr:nvGraphicFramePr>
      <xdr:xfrm>
        <a:off x="6181725" y="1466850"/>
        <a:ext cx="2238375" cy="1104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104775</xdr:colOff>
      <xdr:row>17</xdr:row>
      <xdr:rowOff>9525</xdr:rowOff>
    </xdr:from>
    <xdr:to>
      <xdr:col>2</xdr:col>
      <xdr:colOff>1143000</xdr:colOff>
      <xdr:row>22</xdr:row>
      <xdr:rowOff>171450</xdr:rowOff>
    </xdr:to>
    <xdr:graphicFrame>
      <xdr:nvGraphicFramePr>
        <xdr:cNvPr id="4" name="Chart 4"/>
        <xdr:cNvGraphicFramePr/>
      </xdr:nvGraphicFramePr>
      <xdr:xfrm>
        <a:off x="1028700" y="2971800"/>
        <a:ext cx="2247900" cy="1114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5</xdr:col>
      <xdr:colOff>1143000</xdr:colOff>
      <xdr:row>23</xdr:row>
      <xdr:rowOff>95250</xdr:rowOff>
    </xdr:to>
    <xdr:graphicFrame>
      <xdr:nvGraphicFramePr>
        <xdr:cNvPr id="5" name="Chart 5"/>
        <xdr:cNvGraphicFramePr/>
      </xdr:nvGraphicFramePr>
      <xdr:xfrm>
        <a:off x="3505200" y="2962275"/>
        <a:ext cx="2352675" cy="1238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9</xdr:row>
      <xdr:rowOff>0</xdr:rowOff>
    </xdr:from>
    <xdr:to>
      <xdr:col>5</xdr:col>
      <xdr:colOff>1152525</xdr:colOff>
      <xdr:row>15</xdr:row>
      <xdr:rowOff>104775</xdr:rowOff>
    </xdr:to>
    <xdr:graphicFrame>
      <xdr:nvGraphicFramePr>
        <xdr:cNvPr id="6" name="Chart 6"/>
        <xdr:cNvGraphicFramePr/>
      </xdr:nvGraphicFramePr>
      <xdr:xfrm>
        <a:off x="3505200" y="1438275"/>
        <a:ext cx="2362200" cy="1247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25</xdr:row>
      <xdr:rowOff>0</xdr:rowOff>
    </xdr:from>
    <xdr:to>
      <xdr:col>5</xdr:col>
      <xdr:colOff>1143000</xdr:colOff>
      <xdr:row>31</xdr:row>
      <xdr:rowOff>95250</xdr:rowOff>
    </xdr:to>
    <xdr:graphicFrame>
      <xdr:nvGraphicFramePr>
        <xdr:cNvPr id="7" name="Chart 7"/>
        <xdr:cNvGraphicFramePr/>
      </xdr:nvGraphicFramePr>
      <xdr:xfrm>
        <a:off x="3505200" y="4486275"/>
        <a:ext cx="2352675" cy="1238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25</xdr:row>
      <xdr:rowOff>0</xdr:rowOff>
    </xdr:from>
    <xdr:to>
      <xdr:col>6</xdr:col>
      <xdr:colOff>66675</xdr:colOff>
      <xdr:row>31</xdr:row>
      <xdr:rowOff>95250</xdr:rowOff>
    </xdr:to>
    <xdr:graphicFrame>
      <xdr:nvGraphicFramePr>
        <xdr:cNvPr id="8" name="Chart 8"/>
        <xdr:cNvGraphicFramePr/>
      </xdr:nvGraphicFramePr>
      <xdr:xfrm>
        <a:off x="3505200" y="4486275"/>
        <a:ext cx="2486025" cy="1238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66675</xdr:colOff>
      <xdr:row>9</xdr:row>
      <xdr:rowOff>28575</xdr:rowOff>
    </xdr:from>
    <xdr:to>
      <xdr:col>2</xdr:col>
      <xdr:colOff>1104900</xdr:colOff>
      <xdr:row>15</xdr:row>
      <xdr:rowOff>0</xdr:rowOff>
    </xdr:to>
    <xdr:graphicFrame>
      <xdr:nvGraphicFramePr>
        <xdr:cNvPr id="9" name="Chart 10"/>
        <xdr:cNvGraphicFramePr/>
      </xdr:nvGraphicFramePr>
      <xdr:xfrm>
        <a:off x="990600" y="1466850"/>
        <a:ext cx="2247900" cy="1114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142875</xdr:colOff>
      <xdr:row>24</xdr:row>
      <xdr:rowOff>104775</xdr:rowOff>
    </xdr:from>
    <xdr:to>
      <xdr:col>8</xdr:col>
      <xdr:colOff>1123950</xdr:colOff>
      <xdr:row>31</xdr:row>
      <xdr:rowOff>57150</xdr:rowOff>
    </xdr:to>
    <xdr:graphicFrame>
      <xdr:nvGraphicFramePr>
        <xdr:cNvPr id="10" name="Chart 11"/>
        <xdr:cNvGraphicFramePr/>
      </xdr:nvGraphicFramePr>
      <xdr:xfrm>
        <a:off x="6229350" y="4400550"/>
        <a:ext cx="2190750" cy="1285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161925</xdr:colOff>
      <xdr:row>9</xdr:row>
      <xdr:rowOff>0</xdr:rowOff>
    </xdr:from>
    <xdr:to>
      <xdr:col>8</xdr:col>
      <xdr:colOff>1133475</xdr:colOff>
      <xdr:row>15</xdr:row>
      <xdr:rowOff>104775</xdr:rowOff>
    </xdr:to>
    <xdr:graphicFrame>
      <xdr:nvGraphicFramePr>
        <xdr:cNvPr id="11" name="Chart 12"/>
        <xdr:cNvGraphicFramePr/>
      </xdr:nvGraphicFramePr>
      <xdr:xfrm>
        <a:off x="6086475" y="1438275"/>
        <a:ext cx="2343150" cy="12477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161925</xdr:colOff>
      <xdr:row>17</xdr:row>
      <xdr:rowOff>0</xdr:rowOff>
    </xdr:from>
    <xdr:to>
      <xdr:col>8</xdr:col>
      <xdr:colOff>1133475</xdr:colOff>
      <xdr:row>23</xdr:row>
      <xdr:rowOff>104775</xdr:rowOff>
    </xdr:to>
    <xdr:graphicFrame>
      <xdr:nvGraphicFramePr>
        <xdr:cNvPr id="12" name="Chart 14"/>
        <xdr:cNvGraphicFramePr/>
      </xdr:nvGraphicFramePr>
      <xdr:xfrm>
        <a:off x="6086475" y="2962275"/>
        <a:ext cx="2343150" cy="1247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OHNDR~1\LOCALS~1\Temp\Temporary%20Directory%201%20for%20gauge.zip\Gaug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OHNDR~1\LOCALS~1\Temp\bat\Dashboards%20Seminar%2006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OHNDR~1\LOCALS~1\Temp\bat\Dash%20Tests%2010%20Sep%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uge"/>
      <sheetName val="Dashboard"/>
      <sheetName val="Step by Step"/>
    </sheetNames>
    <sheetDataSet>
      <sheetData sheetId="0">
        <row r="2">
          <cell r="C2">
            <v>2.5</v>
          </cell>
          <cell r="M2">
            <v>3</v>
          </cell>
        </row>
        <row r="3">
          <cell r="C3">
            <v>5</v>
          </cell>
          <cell r="D3">
            <v>5</v>
          </cell>
          <cell r="M3">
            <v>5</v>
          </cell>
          <cell r="N3">
            <v>5</v>
          </cell>
        </row>
      </sheetData>
      <sheetData sheetId="1">
        <row r="2">
          <cell r="C2">
            <v>2.5</v>
          </cell>
          <cell r="Q2">
            <v>3</v>
          </cell>
        </row>
        <row r="3">
          <cell r="C3">
            <v>5</v>
          </cell>
          <cell r="D3">
            <v>5</v>
          </cell>
          <cell r="Q3">
            <v>5</v>
          </cell>
          <cell r="R3">
            <v>5</v>
          </cell>
        </row>
        <row r="37">
          <cell r="C37">
            <v>2.5</v>
          </cell>
          <cell r="Q37">
            <v>3</v>
          </cell>
        </row>
        <row r="38">
          <cell r="C38">
            <v>12</v>
          </cell>
          <cell r="D38">
            <v>5</v>
          </cell>
          <cell r="Q38">
            <v>12</v>
          </cell>
          <cell r="R38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TheDash"/>
      <sheetName val="Why"/>
      <sheetName val="What"/>
      <sheetName val="Dash_vs_Spread"/>
      <sheetName val="Purpose"/>
      <sheetName val="ExcelPros"/>
      <sheetName val="ExcelCons"/>
      <sheetName val="Palette"/>
      <sheetName val="XLCharts"/>
      <sheetName val="StdTimeChart"/>
      <sheetName val="InCellGraphics"/>
      <sheetName val="TwoWayInputs"/>
      <sheetName val="Camera"/>
      <sheetName val="Basics"/>
      <sheetName val="PropertyBoards"/>
      <sheetName val="Further"/>
      <sheetName val="Dash"/>
      <sheetName val="PropertyModel"/>
      <sheetName val="DBTen"/>
      <sheetName val="DBCapX"/>
      <sheetName val="Sheet50"/>
      <sheetName val="Sheet51"/>
      <sheetName val="Sheet30"/>
      <sheetName val="Sheet31"/>
      <sheetName val="Sheet32"/>
      <sheetName val="Sheet33"/>
      <sheetName val="Sheet34"/>
      <sheetName val="Sheet36"/>
      <sheetName val="Sheet37"/>
      <sheetName val="Sheet38"/>
      <sheetName val="Sheet39"/>
      <sheetName val="Sheet40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15"/>
      <sheetName val="Sheet16"/>
      <sheetName val="Sheet17"/>
      <sheetName val="Sheet18"/>
      <sheetName val="Sheet6"/>
      <sheetName val="Sheet3"/>
    </sheetNames>
    <sheetDataSet>
      <sheetData sheetId="17">
        <row r="13">
          <cell r="I13">
            <v>20</v>
          </cell>
        </row>
        <row r="14">
          <cell r="D14">
            <v>5000000</v>
          </cell>
          <cell r="I14">
            <v>0.03</v>
          </cell>
          <cell r="J14">
            <v>0.02</v>
          </cell>
        </row>
        <row r="15">
          <cell r="I15">
            <v>39448</v>
          </cell>
          <cell r="J15">
            <v>39814</v>
          </cell>
        </row>
        <row r="17">
          <cell r="D17">
            <v>39083</v>
          </cell>
        </row>
        <row r="18">
          <cell r="I18">
            <v>6</v>
          </cell>
        </row>
        <row r="19">
          <cell r="I19">
            <v>6</v>
          </cell>
        </row>
        <row r="20">
          <cell r="I20">
            <v>10</v>
          </cell>
        </row>
        <row r="40">
          <cell r="D40">
            <v>20</v>
          </cell>
        </row>
        <row r="88">
          <cell r="E88">
            <v>0.08</v>
          </cell>
        </row>
        <row r="89">
          <cell r="E89">
            <v>0.07</v>
          </cell>
        </row>
        <row r="96">
          <cell r="C96">
            <v>39083</v>
          </cell>
          <cell r="D96">
            <v>5000000</v>
          </cell>
        </row>
        <row r="97">
          <cell r="C97">
            <v>39448</v>
          </cell>
          <cell r="D97">
            <v>2000000</v>
          </cell>
        </row>
        <row r="99">
          <cell r="C99">
            <v>0.06</v>
          </cell>
          <cell r="D99">
            <v>39083</v>
          </cell>
        </row>
        <row r="101">
          <cell r="C101">
            <v>40179</v>
          </cell>
        </row>
        <row r="102">
          <cell r="C102">
            <v>43831</v>
          </cell>
        </row>
      </sheetData>
      <sheetData sheetId="18">
        <row r="15">
          <cell r="E15" t="e">
            <v>#VALUE!</v>
          </cell>
          <cell r="F15" t="e">
            <v>#VALUE!</v>
          </cell>
          <cell r="G15" t="e">
            <v>#VALUE!</v>
          </cell>
          <cell r="H15" t="e">
            <v>#VALUE!</v>
          </cell>
          <cell r="I15" t="e">
            <v>#VALUE!</v>
          </cell>
          <cell r="J15" t="e">
            <v>#VALUE!</v>
          </cell>
          <cell r="K15" t="e">
            <v>#VALUE!</v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  <cell r="S15" t="e">
            <v>#VALUE!</v>
          </cell>
          <cell r="T15" t="e">
            <v>#VALUE!</v>
          </cell>
          <cell r="U15" t="e">
            <v>#VALUE!</v>
          </cell>
          <cell r="V15" t="e">
            <v>#VALUE!</v>
          </cell>
          <cell r="W15" t="e">
            <v>#VALUE!</v>
          </cell>
          <cell r="X15" t="e">
            <v>#VALUE!</v>
          </cell>
        </row>
        <row r="16">
          <cell r="E16" t="e">
            <v>#VALUE!</v>
          </cell>
          <cell r="F16" t="e">
            <v>#VALUE!</v>
          </cell>
          <cell r="G16" t="e">
            <v>#VALUE!</v>
          </cell>
          <cell r="H16" t="e">
            <v>#VALUE!</v>
          </cell>
          <cell r="I16" t="e">
            <v>#VALUE!</v>
          </cell>
          <cell r="J16" t="e">
            <v>#VALUE!</v>
          </cell>
          <cell r="K16" t="e">
            <v>#VALUE!</v>
          </cell>
          <cell r="L16" t="e">
            <v>#VALUE!</v>
          </cell>
          <cell r="M16" t="e">
            <v>#VALUE!</v>
          </cell>
          <cell r="N16" t="e">
            <v>#VALUE!</v>
          </cell>
          <cell r="O16" t="e">
            <v>#VALUE!</v>
          </cell>
          <cell r="P16" t="e">
            <v>#VALUE!</v>
          </cell>
          <cell r="Q16" t="e">
            <v>#VALUE!</v>
          </cell>
          <cell r="R16" t="e">
            <v>#VALUE!</v>
          </cell>
          <cell r="S16" t="e">
            <v>#VALUE!</v>
          </cell>
          <cell r="T16" t="e">
            <v>#VALUE!</v>
          </cell>
          <cell r="U16" t="e">
            <v>#VALUE!</v>
          </cell>
          <cell r="V16" t="e">
            <v>#VALUE!</v>
          </cell>
          <cell r="W16" t="e">
            <v>#VALUE!</v>
          </cell>
          <cell r="X16" t="e">
            <v>#VALUE!</v>
          </cell>
        </row>
        <row r="17">
          <cell r="E17" t="e">
            <v>#VALUE!</v>
          </cell>
          <cell r="F17" t="e">
            <v>#VALUE!</v>
          </cell>
          <cell r="G17" t="e">
            <v>#VALUE!</v>
          </cell>
          <cell r="H17" t="e">
            <v>#VALUE!</v>
          </cell>
          <cell r="I17" t="e">
            <v>#VALUE!</v>
          </cell>
          <cell r="J17" t="e">
            <v>#VALUE!</v>
          </cell>
          <cell r="K17" t="e">
            <v>#VALUE!</v>
          </cell>
          <cell r="L17" t="e">
            <v>#VALUE!</v>
          </cell>
          <cell r="M17" t="e">
            <v>#VALUE!</v>
          </cell>
          <cell r="N17" t="e">
            <v>#VALUE!</v>
          </cell>
          <cell r="O17" t="e">
            <v>#VALUE!</v>
          </cell>
          <cell r="P17" t="e">
            <v>#VALUE!</v>
          </cell>
          <cell r="Q17" t="e">
            <v>#VALUE!</v>
          </cell>
          <cell r="R17" t="e">
            <v>#VALUE!</v>
          </cell>
          <cell r="S17" t="e">
            <v>#VALUE!</v>
          </cell>
          <cell r="T17" t="e">
            <v>#VALUE!</v>
          </cell>
          <cell r="U17" t="e">
            <v>#VALUE!</v>
          </cell>
          <cell r="V17" t="e">
            <v>#VALUE!</v>
          </cell>
          <cell r="W17" t="e">
            <v>#VALUE!</v>
          </cell>
          <cell r="X17" t="e">
            <v>#VALUE!</v>
          </cell>
        </row>
        <row r="22">
          <cell r="E22" t="e">
            <v>#VALUE!</v>
          </cell>
          <cell r="F22" t="e">
            <v>#VALUE!</v>
          </cell>
          <cell r="G22" t="e">
            <v>#VALUE!</v>
          </cell>
          <cell r="H22" t="e">
            <v>#VALUE!</v>
          </cell>
          <cell r="I22" t="e">
            <v>#VALUE!</v>
          </cell>
          <cell r="J22" t="e">
            <v>#VALUE!</v>
          </cell>
          <cell r="K22" t="e">
            <v>#VALUE!</v>
          </cell>
          <cell r="L22" t="e">
            <v>#VALUE!</v>
          </cell>
          <cell r="M22" t="e">
            <v>#VALUE!</v>
          </cell>
          <cell r="N22" t="e">
            <v>#VALUE!</v>
          </cell>
          <cell r="O22" t="e">
            <v>#VALUE!</v>
          </cell>
          <cell r="P22" t="e">
            <v>#VALUE!</v>
          </cell>
          <cell r="Q22" t="e">
            <v>#VALUE!</v>
          </cell>
          <cell r="R22" t="e">
            <v>#VALUE!</v>
          </cell>
          <cell r="S22" t="e">
            <v>#VALUE!</v>
          </cell>
          <cell r="T22" t="e">
            <v>#VALUE!</v>
          </cell>
          <cell r="U22" t="e">
            <v>#VALUE!</v>
          </cell>
          <cell r="V22" t="e">
            <v>#VALUE!</v>
          </cell>
          <cell r="W22" t="e">
            <v>#VALUE!</v>
          </cell>
          <cell r="X22" t="e">
            <v>#VALUE!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9">
          <cell r="E29" t="e">
            <v>#VALUE!</v>
          </cell>
          <cell r="F29" t="e">
            <v>#VALUE!</v>
          </cell>
          <cell r="G29" t="e">
            <v>#VALUE!</v>
          </cell>
          <cell r="H29" t="e">
            <v>#VALUE!</v>
          </cell>
          <cell r="I29" t="e">
            <v>#VALUE!</v>
          </cell>
          <cell r="J29" t="e">
            <v>#VALUE!</v>
          </cell>
          <cell r="K29" t="e">
            <v>#VALUE!</v>
          </cell>
          <cell r="L29" t="e">
            <v>#VALUE!</v>
          </cell>
          <cell r="M29" t="e">
            <v>#VALUE!</v>
          </cell>
          <cell r="N29" t="e">
            <v>#VALUE!</v>
          </cell>
          <cell r="O29" t="e">
            <v>#VALUE!</v>
          </cell>
          <cell r="P29" t="e">
            <v>#VALUE!</v>
          </cell>
          <cell r="Q29" t="e">
            <v>#VALUE!</v>
          </cell>
          <cell r="R29" t="e">
            <v>#VALUE!</v>
          </cell>
          <cell r="S29" t="e">
            <v>#VALUE!</v>
          </cell>
          <cell r="T29" t="e">
            <v>#VALUE!</v>
          </cell>
          <cell r="U29" t="e">
            <v>#VALUE!</v>
          </cell>
          <cell r="V29" t="e">
            <v>#VALUE!</v>
          </cell>
          <cell r="W29" t="e">
            <v>#VALUE!</v>
          </cell>
          <cell r="X29" t="e">
            <v>#VALUE!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E33">
            <v>-7000000</v>
          </cell>
          <cell r="F33">
            <v>-7000000</v>
          </cell>
          <cell r="G33">
            <v>-7000000</v>
          </cell>
          <cell r="H33">
            <v>-7000000</v>
          </cell>
          <cell r="I33">
            <v>-7000000</v>
          </cell>
          <cell r="J33">
            <v>-7000000</v>
          </cell>
          <cell r="K33">
            <v>-7000000</v>
          </cell>
          <cell r="L33">
            <v>-7000000</v>
          </cell>
          <cell r="M33">
            <v>-7000000</v>
          </cell>
          <cell r="N33">
            <v>-7000000</v>
          </cell>
          <cell r="O33">
            <v>-7000000</v>
          </cell>
          <cell r="P33">
            <v>-7000000</v>
          </cell>
          <cell r="Q33">
            <v>-7000000</v>
          </cell>
          <cell r="R33">
            <v>-7000000</v>
          </cell>
          <cell r="S33">
            <v>-7000000</v>
          </cell>
          <cell r="T33">
            <v>-7000000</v>
          </cell>
          <cell r="U33">
            <v>-7000000</v>
          </cell>
          <cell r="V33">
            <v>-7000000</v>
          </cell>
          <cell r="W33">
            <v>-7000000</v>
          </cell>
          <cell r="X33">
            <v>-7000000</v>
          </cell>
        </row>
        <row r="34">
          <cell r="E34">
            <v>-7000000</v>
          </cell>
          <cell r="F34">
            <v>-7000000</v>
          </cell>
          <cell r="G34">
            <v>-7000000</v>
          </cell>
          <cell r="H34">
            <v>-7000000</v>
          </cell>
          <cell r="I34">
            <v>-7000000</v>
          </cell>
          <cell r="J34">
            <v>-7000000</v>
          </cell>
          <cell r="K34">
            <v>-7000000</v>
          </cell>
          <cell r="L34">
            <v>-7000000</v>
          </cell>
          <cell r="M34">
            <v>-7000000</v>
          </cell>
          <cell r="N34">
            <v>-7000000</v>
          </cell>
          <cell r="O34">
            <v>-7000000</v>
          </cell>
          <cell r="P34">
            <v>-7000000</v>
          </cell>
          <cell r="Q34">
            <v>-7000000</v>
          </cell>
          <cell r="R34">
            <v>-7000000</v>
          </cell>
          <cell r="S34">
            <v>-7000000</v>
          </cell>
          <cell r="T34">
            <v>-7000000</v>
          </cell>
          <cell r="U34">
            <v>-7000000</v>
          </cell>
          <cell r="V34">
            <v>-7000000</v>
          </cell>
          <cell r="W34">
            <v>-7000000</v>
          </cell>
          <cell r="X34">
            <v>-7000000</v>
          </cell>
        </row>
        <row r="36">
          <cell r="E36" t="e">
            <v>#VALUE!</v>
          </cell>
          <cell r="F36" t="e">
            <v>#VALUE!</v>
          </cell>
          <cell r="G36" t="e">
            <v>#VALUE!</v>
          </cell>
          <cell r="H36" t="e">
            <v>#VALUE!</v>
          </cell>
          <cell r="I36" t="e">
            <v>#VALUE!</v>
          </cell>
          <cell r="J36" t="e">
            <v>#VALUE!</v>
          </cell>
          <cell r="K36" t="e">
            <v>#VALUE!</v>
          </cell>
          <cell r="L36" t="e">
            <v>#VALUE!</v>
          </cell>
          <cell r="M36" t="e">
            <v>#VALUE!</v>
          </cell>
          <cell r="N36" t="e">
            <v>#VALUE!</v>
          </cell>
          <cell r="O36" t="e">
            <v>#VALUE!</v>
          </cell>
          <cell r="P36" t="e">
            <v>#VALUE!</v>
          </cell>
          <cell r="Q36" t="e">
            <v>#VALUE!</v>
          </cell>
          <cell r="R36" t="e">
            <v>#VALUE!</v>
          </cell>
          <cell r="S36" t="e">
            <v>#VALUE!</v>
          </cell>
          <cell r="T36" t="e">
            <v>#VALUE!</v>
          </cell>
          <cell r="U36" t="e">
            <v>#VALUE!</v>
          </cell>
          <cell r="V36" t="e">
            <v>#VALUE!</v>
          </cell>
          <cell r="W36" t="e">
            <v>#VALUE!</v>
          </cell>
          <cell r="X36" t="e">
            <v>#VALUE!</v>
          </cell>
        </row>
        <row r="38">
          <cell r="E38" t="e">
            <v>#VALUE!</v>
          </cell>
          <cell r="F38" t="e">
            <v>#VALUE!</v>
          </cell>
          <cell r="G38" t="e">
            <v>#VALUE!</v>
          </cell>
          <cell r="H38" t="e">
            <v>#VALUE!</v>
          </cell>
          <cell r="I38" t="e">
            <v>#VALUE!</v>
          </cell>
          <cell r="J38" t="e">
            <v>#VALUE!</v>
          </cell>
          <cell r="K38" t="e">
            <v>#VALUE!</v>
          </cell>
          <cell r="L38" t="e">
            <v>#VALUE!</v>
          </cell>
          <cell r="M38" t="e">
            <v>#VALUE!</v>
          </cell>
          <cell r="N38" t="e">
            <v>#VALUE!</v>
          </cell>
          <cell r="O38" t="e">
            <v>#VALUE!</v>
          </cell>
          <cell r="P38" t="e">
            <v>#VALUE!</v>
          </cell>
          <cell r="Q38" t="e">
            <v>#VALUE!</v>
          </cell>
          <cell r="R38" t="e">
            <v>#VALUE!</v>
          </cell>
          <cell r="S38" t="e">
            <v>#VALUE!</v>
          </cell>
          <cell r="T38" t="e">
            <v>#VALUE!</v>
          </cell>
          <cell r="U38" t="e">
            <v>#VALUE!</v>
          </cell>
          <cell r="V38" t="e">
            <v>#VALUE!</v>
          </cell>
          <cell r="W38" t="e">
            <v>#VALUE!</v>
          </cell>
          <cell r="X38" t="e">
            <v>#VALUE!</v>
          </cell>
        </row>
        <row r="43"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  <cell r="T43" t="e">
            <v>#NAME?</v>
          </cell>
          <cell r="U43" t="e">
            <v>#NAME?</v>
          </cell>
          <cell r="V43" t="e">
            <v>#NAME?</v>
          </cell>
          <cell r="W43" t="e">
            <v>#NAME?</v>
          </cell>
          <cell r="X43" t="e">
            <v>#NAME?</v>
          </cell>
        </row>
        <row r="44">
          <cell r="E44">
            <v>0</v>
          </cell>
          <cell r="F44" t="e">
            <v>#VALUE!</v>
          </cell>
          <cell r="G44" t="e">
            <v>#VALUE!</v>
          </cell>
          <cell r="H44" t="e">
            <v>#VALUE!</v>
          </cell>
          <cell r="I44" t="e">
            <v>#VALUE!</v>
          </cell>
          <cell r="J44" t="e">
            <v>#VALUE!</v>
          </cell>
          <cell r="K44" t="e">
            <v>#VALUE!</v>
          </cell>
          <cell r="L44" t="e">
            <v>#VALUE!</v>
          </cell>
          <cell r="M44" t="e">
            <v>#VALUE!</v>
          </cell>
          <cell r="N44" t="e">
            <v>#VALUE!</v>
          </cell>
          <cell r="O44" t="e">
            <v>#VALUE!</v>
          </cell>
          <cell r="P44" t="e">
            <v>#VALUE!</v>
          </cell>
          <cell r="Q44" t="e">
            <v>#VALUE!</v>
          </cell>
          <cell r="R44" t="e">
            <v>#VALUE!</v>
          </cell>
          <cell r="S44" t="e">
            <v>#VALUE!</v>
          </cell>
          <cell r="T44" t="e">
            <v>#VALUE!</v>
          </cell>
          <cell r="U44" t="e">
            <v>#VALUE!</v>
          </cell>
          <cell r="V44" t="e">
            <v>#VALUE!</v>
          </cell>
          <cell r="W44" t="e">
            <v>#VALUE!</v>
          </cell>
          <cell r="X44" t="e">
            <v>#VALUE!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  <cell r="X46" t="e">
            <v>#NAME?</v>
          </cell>
        </row>
        <row r="49">
          <cell r="E49" t="e">
            <v>#VALUE!</v>
          </cell>
          <cell r="F49" t="e">
            <v>#VALUE!</v>
          </cell>
          <cell r="G49" t="e">
            <v>#VALUE!</v>
          </cell>
          <cell r="H49" t="e">
            <v>#VALUE!</v>
          </cell>
          <cell r="I49" t="e">
            <v>#VALUE!</v>
          </cell>
          <cell r="J49" t="e">
            <v>#VALUE!</v>
          </cell>
          <cell r="K49" t="e">
            <v>#VALUE!</v>
          </cell>
          <cell r="L49" t="e">
            <v>#VALUE!</v>
          </cell>
          <cell r="M49" t="e">
            <v>#VALUE!</v>
          </cell>
          <cell r="N49" t="e">
            <v>#VALUE!</v>
          </cell>
          <cell r="O49" t="e">
            <v>#VALUE!</v>
          </cell>
          <cell r="P49" t="e">
            <v>#VALUE!</v>
          </cell>
          <cell r="Q49" t="e">
            <v>#VALUE!</v>
          </cell>
          <cell r="R49" t="e">
            <v>#VALUE!</v>
          </cell>
          <cell r="S49" t="e">
            <v>#VALUE!</v>
          </cell>
          <cell r="T49" t="e">
            <v>#VALUE!</v>
          </cell>
          <cell r="U49" t="e">
            <v>#VALUE!</v>
          </cell>
          <cell r="V49" t="e">
            <v>#VALUE!</v>
          </cell>
          <cell r="W49" t="e">
            <v>#VALUE!</v>
          </cell>
          <cell r="X49" t="e">
            <v>#VALUE!</v>
          </cell>
        </row>
        <row r="50">
          <cell r="E50" t="e">
            <v>#VALUE!</v>
          </cell>
          <cell r="F50" t="e">
            <v>#VALUE!</v>
          </cell>
          <cell r="G50" t="e">
            <v>#VALUE!</v>
          </cell>
          <cell r="H50" t="e">
            <v>#VALUE!</v>
          </cell>
          <cell r="I50" t="e">
            <v>#VALUE!</v>
          </cell>
          <cell r="J50" t="e">
            <v>#VALUE!</v>
          </cell>
          <cell r="K50" t="e">
            <v>#VALUE!</v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  <cell r="S50" t="e">
            <v>#VALUE!</v>
          </cell>
          <cell r="T50" t="e">
            <v>#VALUE!</v>
          </cell>
          <cell r="U50" t="e">
            <v>#VALUE!</v>
          </cell>
          <cell r="V50" t="e">
            <v>#VALUE!</v>
          </cell>
          <cell r="W50" t="e">
            <v>#VALUE!</v>
          </cell>
          <cell r="X50" t="e">
            <v>#VALUE!</v>
          </cell>
        </row>
        <row r="52">
          <cell r="E52">
            <v>20</v>
          </cell>
          <cell r="F52" t="e">
            <v>#VALUE!</v>
          </cell>
          <cell r="G52" t="e">
            <v>#VALUE!</v>
          </cell>
          <cell r="H52" t="e">
            <v>#VALUE!</v>
          </cell>
          <cell r="I52" t="e">
            <v>#VALUE!</v>
          </cell>
          <cell r="J52" t="e">
            <v>#VALUE!</v>
          </cell>
          <cell r="K52" t="e">
            <v>#VALUE!</v>
          </cell>
          <cell r="L52" t="e">
            <v>#VALUE!</v>
          </cell>
          <cell r="M52" t="e">
            <v>#VALUE!</v>
          </cell>
          <cell r="N52" t="e">
            <v>#VALUE!</v>
          </cell>
          <cell r="O52" t="e">
            <v>#VALUE!</v>
          </cell>
          <cell r="P52" t="e">
            <v>#VALUE!</v>
          </cell>
          <cell r="Q52" t="e">
            <v>#VALUE!</v>
          </cell>
          <cell r="R52" t="e">
            <v>#VALUE!</v>
          </cell>
          <cell r="S52" t="e">
            <v>#VALUE!</v>
          </cell>
          <cell r="T52" t="e">
            <v>#VALUE!</v>
          </cell>
          <cell r="U52" t="e">
            <v>#VALUE!</v>
          </cell>
          <cell r="V52" t="e">
            <v>#VALUE!</v>
          </cell>
          <cell r="W52" t="e">
            <v>#VALUE!</v>
          </cell>
          <cell r="X52" t="e">
            <v>#VALUE!</v>
          </cell>
        </row>
      </sheetData>
      <sheetData sheetId="19">
        <row r="15">
          <cell r="C15">
            <v>50000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"/>
      <sheetName val="Control"/>
    </sheetNames>
    <sheetDataSet>
      <sheetData sheetId="1">
        <row r="20">
          <cell r="D2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2:C30"/>
  <sheetViews>
    <sheetView showGridLines="0" showRowColHeaders="0" tabSelected="1" defaultGridColor="0" colorId="31" workbookViewId="0" topLeftCell="A1">
      <selection activeCell="F34" sqref="F34"/>
    </sheetView>
  </sheetViews>
  <sheetFormatPr defaultColWidth="8.796875" defaultRowHeight="15"/>
  <cols>
    <col min="1" max="16384" width="9.69921875" style="0" customWidth="1"/>
  </cols>
  <sheetData>
    <row r="1" s="2" customFormat="1" ht="18"/>
    <row r="2" s="2" customFormat="1" ht="18">
      <c r="B2" s="2" t="s">
        <v>0</v>
      </c>
    </row>
    <row r="3" s="2" customFormat="1" ht="18">
      <c r="B3" s="2" t="s">
        <v>176</v>
      </c>
    </row>
    <row r="4" s="2" customFormat="1" ht="18"/>
    <row r="5" s="7" customFormat="1" ht="3.75" customHeight="1"/>
    <row r="6" ht="3.75" customHeight="1"/>
    <row r="7" s="8" customFormat="1" ht="3.75" customHeight="1"/>
    <row r="9" spans="2:3" ht="15">
      <c r="B9" s="3" t="s">
        <v>13</v>
      </c>
      <c r="C9" s="4"/>
    </row>
    <row r="10" spans="2:3" ht="15">
      <c r="B10" s="4"/>
      <c r="C10" s="4"/>
    </row>
    <row r="11" spans="2:3" ht="15">
      <c r="B11" s="6" t="s">
        <v>1</v>
      </c>
      <c r="C11" s="4"/>
    </row>
    <row r="12" spans="2:3" ht="15">
      <c r="B12" s="4" t="s">
        <v>2</v>
      </c>
      <c r="C12" s="4"/>
    </row>
    <row r="13" spans="2:3" ht="15">
      <c r="B13" s="4" t="s">
        <v>3</v>
      </c>
      <c r="C13" s="4"/>
    </row>
    <row r="14" spans="2:3" ht="15">
      <c r="B14" s="4" t="s">
        <v>4</v>
      </c>
      <c r="C14" s="4"/>
    </row>
    <row r="15" spans="2:3" ht="15">
      <c r="B15" s="4"/>
      <c r="C15" s="4"/>
    </row>
    <row r="16" spans="2:3" ht="15">
      <c r="B16" s="4"/>
      <c r="C16" s="4"/>
    </row>
    <row r="17" spans="2:3" ht="15">
      <c r="B17" s="3" t="s">
        <v>5</v>
      </c>
      <c r="C17" s="4"/>
    </row>
    <row r="18" spans="2:3" ht="15">
      <c r="B18" s="4" t="s">
        <v>6</v>
      </c>
      <c r="C18" s="4"/>
    </row>
    <row r="19" spans="2:3" ht="15">
      <c r="B19" s="4" t="s">
        <v>7</v>
      </c>
      <c r="C19" s="4"/>
    </row>
    <row r="20" spans="2:3" ht="15">
      <c r="B20" s="4" t="s">
        <v>8</v>
      </c>
      <c r="C20" s="4"/>
    </row>
    <row r="21" spans="2:3" ht="15">
      <c r="B21" s="4" t="s">
        <v>14</v>
      </c>
      <c r="C21" s="4"/>
    </row>
    <row r="22" spans="2:3" ht="15">
      <c r="B22" s="4"/>
      <c r="C22" s="4"/>
    </row>
    <row r="23" spans="2:3" ht="15">
      <c r="B23" s="4"/>
      <c r="C23" s="4"/>
    </row>
    <row r="24" spans="2:3" ht="15">
      <c r="B24" s="4"/>
      <c r="C24" s="4"/>
    </row>
    <row r="25" spans="2:3" ht="15">
      <c r="B25" s="5" t="s">
        <v>9</v>
      </c>
      <c r="C25" s="4"/>
    </row>
    <row r="26" spans="2:3" ht="15">
      <c r="B26" s="5" t="s">
        <v>15</v>
      </c>
      <c r="C26" s="4"/>
    </row>
    <row r="27" spans="2:3" ht="15">
      <c r="B27" s="5" t="s">
        <v>10</v>
      </c>
      <c r="C27" s="4"/>
    </row>
    <row r="28" spans="2:3" ht="15">
      <c r="B28" s="5" t="s">
        <v>11</v>
      </c>
      <c r="C28" s="4"/>
    </row>
    <row r="29" spans="2:3" ht="15">
      <c r="B29" s="5" t="s">
        <v>12</v>
      </c>
      <c r="C29" s="4"/>
    </row>
    <row r="30" spans="2:3" ht="15">
      <c r="B30" s="98" t="s">
        <v>177</v>
      </c>
      <c r="C30" s="4"/>
    </row>
  </sheetData>
  <printOptions/>
  <pageMargins left="0.75" right="0.75" top="1" bottom="1" header="0.5" footer="0.5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8">
    <tabColor indexed="16"/>
  </sheetPr>
  <dimension ref="B2:I44"/>
  <sheetViews>
    <sheetView showGridLines="0" showRowColHeaders="0" defaultGridColor="0" colorId="31" workbookViewId="0" topLeftCell="A1">
      <selection activeCell="A1" sqref="A1"/>
    </sheetView>
  </sheetViews>
  <sheetFormatPr defaultColWidth="8.796875" defaultRowHeight="15"/>
  <cols>
    <col min="1" max="1" width="9.69921875" style="0" customWidth="1"/>
    <col min="2" max="3" width="12.69921875" style="0" customWidth="1"/>
    <col min="4" max="4" width="1.69921875" style="0" customWidth="1"/>
    <col min="5" max="6" width="12.69921875" style="0" customWidth="1"/>
    <col min="7" max="7" width="1.69921875" style="0" customWidth="1"/>
    <col min="8" max="9" width="12.69921875" style="0" customWidth="1"/>
    <col min="10" max="16384" width="9.69921875" style="0" customWidth="1"/>
  </cols>
  <sheetData>
    <row r="1" s="2" customFormat="1" ht="18"/>
    <row r="2" s="2" customFormat="1" ht="18">
      <c r="B2" s="18" t="s">
        <v>181</v>
      </c>
    </row>
    <row r="3" s="2" customFormat="1" ht="18"/>
    <row r="4" s="2" customFormat="1" ht="18"/>
    <row r="5" s="9" customFormat="1" ht="3.75" customHeight="1"/>
    <row r="6" ht="3.75" customHeight="1"/>
    <row r="7" s="1" customFormat="1" ht="3.75" customHeight="1"/>
    <row r="9" spans="2:9" ht="15">
      <c r="B9" s="41" t="s">
        <v>172</v>
      </c>
      <c r="C9" s="42"/>
      <c r="E9" s="41" t="s">
        <v>125</v>
      </c>
      <c r="F9" s="42"/>
      <c r="H9" s="41" t="s">
        <v>118</v>
      </c>
      <c r="I9" s="42"/>
    </row>
    <row r="10" spans="2:9" ht="15">
      <c r="B10" s="43"/>
      <c r="C10" s="44"/>
      <c r="E10" s="43"/>
      <c r="F10" s="44"/>
      <c r="H10" s="43"/>
      <c r="I10" s="44"/>
    </row>
    <row r="11" spans="2:9" ht="15">
      <c r="B11" s="43"/>
      <c r="C11" s="44"/>
      <c r="E11" s="43"/>
      <c r="F11" s="44"/>
      <c r="H11" s="43"/>
      <c r="I11" s="44"/>
    </row>
    <row r="12" spans="2:9" ht="15">
      <c r="B12" s="43"/>
      <c r="C12" s="44"/>
      <c r="E12" s="43"/>
      <c r="F12" s="44"/>
      <c r="H12" s="43"/>
      <c r="I12" s="44"/>
    </row>
    <row r="13" spans="2:9" ht="15">
      <c r="B13" s="43"/>
      <c r="C13" s="44"/>
      <c r="E13" s="43"/>
      <c r="F13" s="44"/>
      <c r="H13" s="43"/>
      <c r="I13" s="44"/>
    </row>
    <row r="14" spans="2:9" ht="15">
      <c r="B14" s="43"/>
      <c r="C14" s="44"/>
      <c r="E14" s="43"/>
      <c r="F14" s="44"/>
      <c r="H14" s="43"/>
      <c r="I14" s="44"/>
    </row>
    <row r="15" spans="2:9" ht="15">
      <c r="B15" s="45"/>
      <c r="C15" s="46"/>
      <c r="E15" s="45"/>
      <c r="F15" s="46"/>
      <c r="H15" s="45"/>
      <c r="I15" s="46"/>
    </row>
    <row r="17" spans="2:9" ht="15">
      <c r="B17" s="41" t="s">
        <v>134</v>
      </c>
      <c r="C17" s="42"/>
      <c r="E17" s="41" t="s">
        <v>128</v>
      </c>
      <c r="F17" s="42"/>
      <c r="H17" s="41" t="s">
        <v>152</v>
      </c>
      <c r="I17" s="42"/>
    </row>
    <row r="18" spans="2:9" ht="15">
      <c r="B18" s="43"/>
      <c r="C18" s="44"/>
      <c r="E18" s="43"/>
      <c r="F18" s="44"/>
      <c r="H18" s="43"/>
      <c r="I18" s="44"/>
    </row>
    <row r="19" spans="2:9" ht="15">
      <c r="B19" s="43"/>
      <c r="C19" s="44"/>
      <c r="E19" s="43"/>
      <c r="F19" s="44"/>
      <c r="H19" s="43"/>
      <c r="I19" s="44"/>
    </row>
    <row r="20" spans="2:9" ht="15">
      <c r="B20" s="43"/>
      <c r="C20" s="44"/>
      <c r="E20" s="43"/>
      <c r="F20" s="44"/>
      <c r="H20" s="43"/>
      <c r="I20" s="44"/>
    </row>
    <row r="21" spans="2:9" ht="15">
      <c r="B21" s="43"/>
      <c r="C21" s="44"/>
      <c r="E21" s="43"/>
      <c r="F21" s="44"/>
      <c r="H21" s="43"/>
      <c r="I21" s="44"/>
    </row>
    <row r="22" spans="2:9" ht="15">
      <c r="B22" s="43"/>
      <c r="C22" s="44"/>
      <c r="E22" s="43"/>
      <c r="F22" s="44"/>
      <c r="H22" s="43"/>
      <c r="I22" s="44"/>
    </row>
    <row r="23" spans="2:9" ht="15">
      <c r="B23" s="45"/>
      <c r="C23" s="46"/>
      <c r="E23" s="45"/>
      <c r="F23" s="46"/>
      <c r="H23" s="45"/>
      <c r="I23" s="46"/>
    </row>
    <row r="25" spans="2:9" ht="15">
      <c r="B25" s="41" t="s">
        <v>166</v>
      </c>
      <c r="C25" s="42"/>
      <c r="E25" s="41" t="s">
        <v>127</v>
      </c>
      <c r="F25" s="42"/>
      <c r="H25" s="41" t="s">
        <v>124</v>
      </c>
      <c r="I25" s="42"/>
    </row>
    <row r="26" spans="2:9" ht="15">
      <c r="B26" s="43"/>
      <c r="C26" s="44"/>
      <c r="E26" s="43"/>
      <c r="F26" s="44"/>
      <c r="H26" s="43"/>
      <c r="I26" s="44"/>
    </row>
    <row r="27" spans="2:9" ht="15">
      <c r="B27" s="43"/>
      <c r="C27" s="44"/>
      <c r="E27" s="43"/>
      <c r="F27" s="44"/>
      <c r="H27" s="43"/>
      <c r="I27" s="44"/>
    </row>
    <row r="28" spans="2:9" ht="15">
      <c r="B28" s="43"/>
      <c r="C28" s="44"/>
      <c r="E28" s="43"/>
      <c r="F28" s="44"/>
      <c r="H28" s="43"/>
      <c r="I28" s="44"/>
    </row>
    <row r="29" spans="2:9" ht="15">
      <c r="B29" s="43"/>
      <c r="C29" s="44"/>
      <c r="E29" s="43"/>
      <c r="F29" s="44"/>
      <c r="H29" s="43"/>
      <c r="I29" s="44"/>
    </row>
    <row r="30" spans="2:9" ht="15">
      <c r="B30" s="43"/>
      <c r="C30" s="44"/>
      <c r="E30" s="43"/>
      <c r="F30" s="44"/>
      <c r="H30" s="43"/>
      <c r="I30" s="44"/>
    </row>
    <row r="31" spans="2:9" ht="15">
      <c r="B31" s="45"/>
      <c r="C31" s="46"/>
      <c r="E31" s="45"/>
      <c r="F31" s="46"/>
      <c r="H31" s="45"/>
      <c r="I31" s="46"/>
    </row>
    <row r="32" ht="15">
      <c r="B32" s="10"/>
    </row>
    <row r="35" ht="15">
      <c r="B35" s="10"/>
    </row>
    <row r="38" ht="15">
      <c r="B38" s="3"/>
    </row>
    <row r="44" ht="15">
      <c r="B44" s="27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9">
    <tabColor indexed="16"/>
  </sheetPr>
  <dimension ref="B2:I45"/>
  <sheetViews>
    <sheetView showGridLines="0" showRowColHeaders="0" defaultGridColor="0" colorId="31" workbookViewId="0" topLeftCell="A1">
      <selection activeCell="A1" sqref="A1"/>
    </sheetView>
  </sheetViews>
  <sheetFormatPr defaultColWidth="8.796875" defaultRowHeight="15"/>
  <cols>
    <col min="1" max="1" width="9.69921875" style="0" customWidth="1"/>
    <col min="2" max="3" width="12.69921875" style="0" customWidth="1"/>
    <col min="4" max="4" width="1.69921875" style="0" customWidth="1"/>
    <col min="5" max="6" width="12.69921875" style="0" customWidth="1"/>
    <col min="7" max="7" width="1.69921875" style="0" customWidth="1"/>
    <col min="8" max="9" width="12.69921875" style="0" customWidth="1"/>
    <col min="10" max="16384" width="9.69921875" style="0" customWidth="1"/>
  </cols>
  <sheetData>
    <row r="1" s="2" customFormat="1" ht="18"/>
    <row r="2" s="2" customFormat="1" ht="18">
      <c r="B2" s="18" t="s">
        <v>182</v>
      </c>
    </row>
    <row r="3" s="2" customFormat="1" ht="18"/>
    <row r="4" s="2" customFormat="1" ht="18"/>
    <row r="5" s="9" customFormat="1" ht="3.75" customHeight="1"/>
    <row r="6" ht="3.75" customHeight="1"/>
    <row r="7" s="1" customFormat="1" ht="3.75" customHeight="1"/>
    <row r="9" spans="2:9" ht="15">
      <c r="B9" s="41" t="s">
        <v>175</v>
      </c>
      <c r="C9" s="42"/>
      <c r="E9" s="41" t="s">
        <v>172</v>
      </c>
      <c r="F9" s="42"/>
      <c r="H9" s="41" t="s">
        <v>134</v>
      </c>
      <c r="I9" s="42"/>
    </row>
    <row r="10" spans="2:9" ht="15">
      <c r="B10" s="43"/>
      <c r="C10" s="44"/>
      <c r="E10" s="43"/>
      <c r="F10" s="44"/>
      <c r="H10" s="43"/>
      <c r="I10" s="44"/>
    </row>
    <row r="11" spans="2:9" ht="15">
      <c r="B11" s="43"/>
      <c r="C11" s="44"/>
      <c r="E11" s="43"/>
      <c r="F11" s="44"/>
      <c r="H11" s="43"/>
      <c r="I11" s="44"/>
    </row>
    <row r="12" spans="2:9" ht="15">
      <c r="B12" s="43"/>
      <c r="C12" s="44"/>
      <c r="E12" s="43"/>
      <c r="F12" s="44"/>
      <c r="H12" s="43"/>
      <c r="I12" s="44"/>
    </row>
    <row r="13" spans="2:9" ht="15">
      <c r="B13" s="43"/>
      <c r="C13" s="44"/>
      <c r="E13" s="43"/>
      <c r="F13" s="44"/>
      <c r="H13" s="43"/>
      <c r="I13" s="44"/>
    </row>
    <row r="14" spans="2:9" ht="15">
      <c r="B14" s="43"/>
      <c r="C14" s="44"/>
      <c r="E14" s="43"/>
      <c r="F14" s="44"/>
      <c r="H14" s="43"/>
      <c r="I14" s="44"/>
    </row>
    <row r="15" spans="2:9" ht="15">
      <c r="B15" s="43"/>
      <c r="C15" s="44"/>
      <c r="E15" s="45"/>
      <c r="F15" s="46"/>
      <c r="H15" s="45"/>
      <c r="I15" s="46"/>
    </row>
    <row r="16" spans="2:3" ht="15">
      <c r="B16" s="43"/>
      <c r="C16" s="44"/>
    </row>
    <row r="17" spans="2:9" ht="15">
      <c r="B17" s="43"/>
      <c r="C17" s="44"/>
      <c r="E17" s="41" t="s">
        <v>119</v>
      </c>
      <c r="F17" s="42"/>
      <c r="H17" s="41" t="s">
        <v>135</v>
      </c>
      <c r="I17" s="42"/>
    </row>
    <row r="18" spans="2:9" ht="15">
      <c r="B18" s="43"/>
      <c r="C18" s="44"/>
      <c r="E18" s="43"/>
      <c r="F18" s="44"/>
      <c r="H18" s="43"/>
      <c r="I18" s="44"/>
    </row>
    <row r="19" spans="2:9" ht="15">
      <c r="B19" s="43"/>
      <c r="C19" s="44"/>
      <c r="E19" s="43"/>
      <c r="F19" s="44"/>
      <c r="H19" s="43"/>
      <c r="I19" s="44"/>
    </row>
    <row r="20" spans="2:9" ht="15">
      <c r="B20" s="43"/>
      <c r="C20" s="44"/>
      <c r="E20" s="43"/>
      <c r="F20" s="44"/>
      <c r="H20" s="43"/>
      <c r="I20" s="44"/>
    </row>
    <row r="21" spans="2:9" ht="15">
      <c r="B21" s="43"/>
      <c r="C21" s="44"/>
      <c r="E21" s="43"/>
      <c r="F21" s="44"/>
      <c r="H21" s="43"/>
      <c r="I21" s="44"/>
    </row>
    <row r="22" spans="2:9" ht="15">
      <c r="B22" s="43"/>
      <c r="C22" s="44"/>
      <c r="E22" s="43"/>
      <c r="F22" s="44"/>
      <c r="H22" s="43"/>
      <c r="I22" s="44"/>
    </row>
    <row r="23" spans="2:9" ht="15">
      <c r="B23" s="45"/>
      <c r="C23" s="46"/>
      <c r="E23" s="45"/>
      <c r="F23" s="46"/>
      <c r="H23" s="45"/>
      <c r="I23" s="46"/>
    </row>
    <row r="25" spans="2:9" ht="15">
      <c r="B25" s="41" t="s">
        <v>136</v>
      </c>
      <c r="C25" s="42"/>
      <c r="E25" s="41" t="s">
        <v>151</v>
      </c>
      <c r="F25" s="42"/>
      <c r="H25" s="41" t="s">
        <v>133</v>
      </c>
      <c r="I25" s="42"/>
    </row>
    <row r="26" spans="2:9" ht="15">
      <c r="B26" s="43"/>
      <c r="C26" s="44"/>
      <c r="E26" s="43"/>
      <c r="F26" s="44"/>
      <c r="H26" s="43"/>
      <c r="I26" s="44"/>
    </row>
    <row r="27" spans="2:9" ht="15">
      <c r="B27" s="43"/>
      <c r="C27" s="44"/>
      <c r="E27" s="43"/>
      <c r="F27" s="44"/>
      <c r="H27" s="43"/>
      <c r="I27" s="44"/>
    </row>
    <row r="28" spans="2:9" ht="15">
      <c r="B28" s="43"/>
      <c r="C28" s="44"/>
      <c r="E28" s="43"/>
      <c r="F28" s="44"/>
      <c r="H28" s="43"/>
      <c r="I28" s="44"/>
    </row>
    <row r="29" spans="2:9" ht="15">
      <c r="B29" s="43"/>
      <c r="C29" s="44"/>
      <c r="E29" s="43"/>
      <c r="F29" s="44"/>
      <c r="H29" s="43"/>
      <c r="I29" s="44"/>
    </row>
    <row r="30" spans="2:9" ht="15">
      <c r="B30" s="43"/>
      <c r="C30" s="44"/>
      <c r="E30" s="43"/>
      <c r="F30" s="44"/>
      <c r="H30" s="43"/>
      <c r="I30" s="44"/>
    </row>
    <row r="31" spans="2:9" ht="15">
      <c r="B31" s="45"/>
      <c r="C31" s="46"/>
      <c r="E31" s="45"/>
      <c r="F31" s="46"/>
      <c r="H31" s="45"/>
      <c r="I31" s="46"/>
    </row>
    <row r="32" ht="15">
      <c r="B32" s="10"/>
    </row>
    <row r="35" ht="15">
      <c r="B35" s="10"/>
    </row>
    <row r="38" ht="15">
      <c r="B38" s="3"/>
    </row>
    <row r="45" ht="15">
      <c r="B45" s="27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0">
    <tabColor indexed="16"/>
  </sheetPr>
  <dimension ref="B2:R224"/>
  <sheetViews>
    <sheetView showGridLines="0" showRowColHeaders="0" defaultGridColor="0" colorId="31" workbookViewId="0" topLeftCell="A1">
      <selection activeCell="A1" sqref="A1"/>
    </sheetView>
  </sheetViews>
  <sheetFormatPr defaultColWidth="8.796875" defaultRowHeight="15"/>
  <cols>
    <col min="1" max="1" width="9.69921875" style="0" customWidth="1"/>
    <col min="2" max="3" width="12.69921875" style="0" customWidth="1"/>
    <col min="4" max="4" width="1.69921875" style="0" customWidth="1"/>
    <col min="5" max="7" width="9.69921875" style="0" customWidth="1"/>
    <col min="8" max="8" width="1.69921875" style="0" customWidth="1"/>
    <col min="9" max="16384" width="9.69921875" style="0" customWidth="1"/>
  </cols>
  <sheetData>
    <row r="1" s="2" customFormat="1" ht="18"/>
    <row r="2" s="2" customFormat="1" ht="18">
      <c r="B2" s="21" t="s">
        <v>121</v>
      </c>
    </row>
    <row r="3" s="2" customFormat="1" ht="18">
      <c r="B3" s="21" t="s">
        <v>122</v>
      </c>
    </row>
    <row r="4" s="2" customFormat="1" ht="18"/>
    <row r="5" s="9" customFormat="1" ht="3.75" customHeight="1"/>
    <row r="6" ht="3.75" customHeight="1"/>
    <row r="7" s="1" customFormat="1" ht="3.75" customHeight="1"/>
    <row r="10" spans="2:11" ht="15">
      <c r="B10" s="41" t="s">
        <v>124</v>
      </c>
      <c r="C10" s="42"/>
      <c r="E10" t="s">
        <v>143</v>
      </c>
      <c r="G10" s="23">
        <v>143800</v>
      </c>
      <c r="I10" t="s">
        <v>144</v>
      </c>
      <c r="K10" s="23">
        <v>2109</v>
      </c>
    </row>
    <row r="11" spans="2:11" ht="15">
      <c r="B11" s="43"/>
      <c r="C11" s="44"/>
      <c r="E11" t="s">
        <v>142</v>
      </c>
      <c r="G11" s="23">
        <v>123145</v>
      </c>
      <c r="I11" t="s">
        <v>145</v>
      </c>
      <c r="K11" s="23">
        <v>1328</v>
      </c>
    </row>
    <row r="12" spans="2:11" ht="15">
      <c r="B12" s="43"/>
      <c r="C12" s="44"/>
      <c r="E12" t="s">
        <v>137</v>
      </c>
      <c r="G12" s="23">
        <v>75422</v>
      </c>
      <c r="I12" t="s">
        <v>146</v>
      </c>
      <c r="K12" s="23">
        <v>958</v>
      </c>
    </row>
    <row r="13" spans="2:11" ht="15">
      <c r="B13" s="43"/>
      <c r="C13" s="44"/>
      <c r="E13" t="s">
        <v>138</v>
      </c>
      <c r="G13" s="23">
        <v>55489</v>
      </c>
      <c r="I13" s="27" t="s">
        <v>147</v>
      </c>
      <c r="K13" s="23">
        <v>897</v>
      </c>
    </row>
    <row r="14" spans="2:11" ht="15">
      <c r="B14" s="43"/>
      <c r="C14" s="44"/>
      <c r="E14" t="s">
        <v>139</v>
      </c>
      <c r="G14" s="23">
        <v>40332</v>
      </c>
      <c r="I14" t="s">
        <v>148</v>
      </c>
      <c r="K14" s="23">
        <v>801</v>
      </c>
    </row>
    <row r="15" spans="2:11" ht="15">
      <c r="B15" s="43"/>
      <c r="C15" s="44"/>
      <c r="E15" t="s">
        <v>140</v>
      </c>
      <c r="G15" s="23">
        <v>36984</v>
      </c>
      <c r="I15" t="s">
        <v>149</v>
      </c>
      <c r="K15" s="23">
        <v>652</v>
      </c>
    </row>
    <row r="16" spans="2:11" ht="15">
      <c r="B16" s="45"/>
      <c r="C16" s="46"/>
      <c r="E16" t="s">
        <v>141</v>
      </c>
      <c r="G16" s="23">
        <v>28000</v>
      </c>
      <c r="I16" t="s">
        <v>150</v>
      </c>
      <c r="K16" s="23">
        <v>124</v>
      </c>
    </row>
    <row r="18" spans="2:3" ht="15">
      <c r="B18" s="41" t="s">
        <v>125</v>
      </c>
      <c r="C18" s="42"/>
    </row>
    <row r="19" spans="2:11" ht="15">
      <c r="B19" s="43"/>
      <c r="C19" s="44"/>
      <c r="G19" s="47">
        <v>12</v>
      </c>
      <c r="J19" s="51">
        <v>0.1</v>
      </c>
      <c r="K19" s="52">
        <f>J19</f>
        <v>0.1</v>
      </c>
    </row>
    <row r="20" spans="2:11" ht="15">
      <c r="B20" s="43"/>
      <c r="C20" s="44"/>
      <c r="G20" s="48">
        <v>2</v>
      </c>
      <c r="J20" s="53">
        <v>0.1</v>
      </c>
      <c r="K20" s="54">
        <f>K19-$K$19/11</f>
        <v>0.09090909090909091</v>
      </c>
    </row>
    <row r="21" spans="2:11" ht="15">
      <c r="B21" s="43"/>
      <c r="C21" s="44"/>
      <c r="G21" s="48">
        <v>25</v>
      </c>
      <c r="J21" s="53">
        <v>0.09</v>
      </c>
      <c r="K21" s="54">
        <f aca="true" t="shared" si="0" ref="K21:K30">K20-$K$19/11</f>
        <v>0.08181818181818182</v>
      </c>
    </row>
    <row r="22" spans="2:11" ht="15">
      <c r="B22" s="43"/>
      <c r="C22" s="44"/>
      <c r="G22" s="48">
        <v>46</v>
      </c>
      <c r="J22" s="53">
        <v>0.085</v>
      </c>
      <c r="K22" s="54">
        <f t="shared" si="0"/>
        <v>0.07272727272727272</v>
      </c>
    </row>
    <row r="23" spans="2:11" ht="15">
      <c r="B23" s="43"/>
      <c r="C23" s="44"/>
      <c r="G23" s="48">
        <v>0</v>
      </c>
      <c r="J23" s="53">
        <v>0.084</v>
      </c>
      <c r="K23" s="54">
        <f t="shared" si="0"/>
        <v>0.06363636363636363</v>
      </c>
    </row>
    <row r="24" spans="2:11" ht="15">
      <c r="B24" s="45"/>
      <c r="C24" s="46"/>
      <c r="G24" s="49">
        <v>5</v>
      </c>
      <c r="J24" s="53">
        <v>0.075</v>
      </c>
      <c r="K24" s="54">
        <f t="shared" si="0"/>
        <v>0.054545454545454536</v>
      </c>
    </row>
    <row r="25" spans="10:11" ht="15">
      <c r="J25" s="53"/>
      <c r="K25" s="54">
        <f t="shared" si="0"/>
        <v>0.04545454545454544</v>
      </c>
    </row>
    <row r="26" spans="2:11" ht="15">
      <c r="B26" s="41" t="s">
        <v>126</v>
      </c>
      <c r="C26" s="42"/>
      <c r="J26" s="53"/>
      <c r="K26" s="54">
        <f t="shared" si="0"/>
        <v>0.03636363636363635</v>
      </c>
    </row>
    <row r="27" spans="2:11" ht="15">
      <c r="B27" s="43"/>
      <c r="C27" s="44"/>
      <c r="J27" s="53"/>
      <c r="K27" s="54">
        <f t="shared" si="0"/>
        <v>0.027272727272727254</v>
      </c>
    </row>
    <row r="28" spans="2:11" ht="15">
      <c r="B28" s="43"/>
      <c r="C28" s="44"/>
      <c r="G28" s="59">
        <v>1</v>
      </c>
      <c r="H28" s="60"/>
      <c r="I28" s="61"/>
      <c r="J28" s="57"/>
      <c r="K28" s="54">
        <f t="shared" si="0"/>
        <v>0.01818181818181816</v>
      </c>
    </row>
    <row r="29" spans="2:11" ht="15">
      <c r="B29" s="43"/>
      <c r="C29" s="44"/>
      <c r="G29" s="62">
        <v>3</v>
      </c>
      <c r="H29" s="63"/>
      <c r="I29" s="64"/>
      <c r="J29" s="57"/>
      <c r="K29" s="54">
        <f t="shared" si="0"/>
        <v>0.009090909090909068</v>
      </c>
    </row>
    <row r="30" spans="2:11" ht="15">
      <c r="B30" s="43"/>
      <c r="C30" s="44"/>
      <c r="G30" s="62">
        <v>5</v>
      </c>
      <c r="H30" s="63"/>
      <c r="I30" s="64"/>
      <c r="J30" s="58"/>
      <c r="K30" s="56">
        <f t="shared" si="0"/>
        <v>-2.42861286636753E-17</v>
      </c>
    </row>
    <row r="31" spans="2:9" ht="15">
      <c r="B31" s="43"/>
      <c r="C31" s="44"/>
      <c r="G31" s="62">
        <v>9</v>
      </c>
      <c r="H31" s="63"/>
      <c r="I31" s="64"/>
    </row>
    <row r="32" spans="2:9" ht="15">
      <c r="B32" s="45"/>
      <c r="C32" s="46"/>
      <c r="G32" s="62">
        <v>15</v>
      </c>
      <c r="H32" s="63"/>
      <c r="I32" s="64"/>
    </row>
    <row r="33" spans="7:9" ht="15">
      <c r="G33" s="62">
        <v>21</v>
      </c>
      <c r="H33" s="63"/>
      <c r="I33" s="64"/>
    </row>
    <row r="34" spans="2:9" ht="15">
      <c r="B34" s="41" t="s">
        <v>157</v>
      </c>
      <c r="C34" s="42"/>
      <c r="G34" s="62">
        <v>25</v>
      </c>
      <c r="H34" s="63"/>
      <c r="I34" s="64"/>
    </row>
    <row r="35" spans="2:9" ht="15">
      <c r="B35" s="43"/>
      <c r="C35" s="44"/>
      <c r="G35" s="62"/>
      <c r="H35" s="63"/>
      <c r="I35" s="64">
        <v>27</v>
      </c>
    </row>
    <row r="36" spans="2:9" ht="15">
      <c r="B36" s="43"/>
      <c r="C36" s="44"/>
      <c r="G36" s="62"/>
      <c r="H36" s="63"/>
      <c r="I36" s="64">
        <v>29</v>
      </c>
    </row>
    <row r="37" spans="2:9" ht="15">
      <c r="B37" s="43"/>
      <c r="C37" s="44"/>
      <c r="G37" s="62"/>
      <c r="H37" s="63"/>
      <c r="I37" s="64">
        <v>30</v>
      </c>
    </row>
    <row r="38" spans="2:9" ht="15">
      <c r="B38" s="43"/>
      <c r="C38" s="44"/>
      <c r="G38" s="62"/>
      <c r="H38" s="63"/>
      <c r="I38" s="64">
        <v>31</v>
      </c>
    </row>
    <row r="39" spans="2:9" ht="15">
      <c r="B39" s="43"/>
      <c r="C39" s="44"/>
      <c r="G39" s="65"/>
      <c r="H39" s="66"/>
      <c r="I39" s="67">
        <v>31</v>
      </c>
    </row>
    <row r="40" spans="2:3" ht="15">
      <c r="B40" s="45"/>
      <c r="C40" s="46"/>
    </row>
    <row r="42" spans="2:7" ht="15">
      <c r="B42" s="41" t="s">
        <v>127</v>
      </c>
      <c r="C42" s="42"/>
      <c r="G42" s="47">
        <v>20</v>
      </c>
    </row>
    <row r="43" spans="2:7" ht="15">
      <c r="B43" s="43"/>
      <c r="C43" s="44"/>
      <c r="G43" s="48">
        <v>0</v>
      </c>
    </row>
    <row r="44" spans="2:7" ht="15">
      <c r="B44" s="43"/>
      <c r="C44" s="44"/>
      <c r="G44" s="48">
        <v>0</v>
      </c>
    </row>
    <row r="45" spans="2:7" ht="15">
      <c r="B45" s="43"/>
      <c r="C45" s="44"/>
      <c r="G45" s="48">
        <v>46</v>
      </c>
    </row>
    <row r="46" spans="2:7" ht="15">
      <c r="B46" s="43"/>
      <c r="C46" s="44"/>
      <c r="G46" s="48">
        <v>23</v>
      </c>
    </row>
    <row r="47" spans="2:7" ht="15">
      <c r="B47" s="43"/>
      <c r="C47" s="44"/>
      <c r="G47" s="49">
        <v>37</v>
      </c>
    </row>
    <row r="48" spans="2:3" ht="15">
      <c r="B48" s="45"/>
      <c r="C48" s="46"/>
    </row>
    <row r="50" spans="2:9" ht="15">
      <c r="B50" s="41" t="s">
        <v>119</v>
      </c>
      <c r="C50" s="42"/>
      <c r="G50" s="69">
        <v>48</v>
      </c>
      <c r="H50" s="60"/>
      <c r="I50" s="61"/>
    </row>
    <row r="51" spans="2:9" ht="15">
      <c r="B51" s="43"/>
      <c r="C51" s="44"/>
      <c r="G51" s="70">
        <v>0</v>
      </c>
      <c r="H51" s="63"/>
      <c r="I51" s="64">
        <v>18</v>
      </c>
    </row>
    <row r="52" spans="2:9" ht="15">
      <c r="B52" s="43"/>
      <c r="C52" s="44"/>
      <c r="G52" s="70">
        <v>0</v>
      </c>
      <c r="H52" s="63"/>
      <c r="I52" s="64"/>
    </row>
    <row r="53" spans="2:9" ht="15">
      <c r="B53" s="43"/>
      <c r="C53" s="44"/>
      <c r="G53" s="70"/>
      <c r="H53" s="63"/>
      <c r="I53" s="64">
        <v>2</v>
      </c>
    </row>
    <row r="54" spans="2:9" ht="15">
      <c r="B54" s="43"/>
      <c r="C54" s="44"/>
      <c r="G54" s="70"/>
      <c r="H54" s="63"/>
      <c r="I54" s="64">
        <v>7</v>
      </c>
    </row>
    <row r="55" spans="2:9" ht="15">
      <c r="B55" s="43"/>
      <c r="C55" s="44"/>
      <c r="G55" s="71"/>
      <c r="H55" s="66"/>
      <c r="I55" s="67">
        <v>1</v>
      </c>
    </row>
    <row r="56" spans="2:3" ht="15">
      <c r="B56" s="45"/>
      <c r="C56" s="46"/>
    </row>
    <row r="58" spans="2:7" ht="15">
      <c r="B58" s="41" t="s">
        <v>118</v>
      </c>
      <c r="C58" s="42"/>
      <c r="G58" s="47">
        <v>85</v>
      </c>
    </row>
    <row r="59" spans="2:7" ht="15">
      <c r="B59" s="43"/>
      <c r="C59" s="44"/>
      <c r="G59" s="48">
        <v>85</v>
      </c>
    </row>
    <row r="60" spans="2:7" ht="15">
      <c r="B60" s="43"/>
      <c r="C60" s="44"/>
      <c r="G60" s="48">
        <v>85</v>
      </c>
    </row>
    <row r="61" spans="2:7" ht="15">
      <c r="B61" s="43"/>
      <c r="C61" s="44"/>
      <c r="G61" s="48">
        <v>64</v>
      </c>
    </row>
    <row r="62" spans="2:7" ht="15">
      <c r="B62" s="43"/>
      <c r="C62" s="44"/>
      <c r="G62" s="48">
        <v>64</v>
      </c>
    </row>
    <row r="63" spans="2:7" ht="15">
      <c r="B63" s="43"/>
      <c r="C63" s="44"/>
      <c r="G63" s="72">
        <v>37</v>
      </c>
    </row>
    <row r="64" spans="2:7" ht="15">
      <c r="B64" s="45"/>
      <c r="C64" s="46"/>
      <c r="G64" s="73">
        <v>5</v>
      </c>
    </row>
    <row r="66" spans="2:3" ht="15">
      <c r="B66" s="41" t="s">
        <v>128</v>
      </c>
      <c r="C66" s="42"/>
    </row>
    <row r="67" spans="2:7" ht="15">
      <c r="B67" s="43"/>
      <c r="C67" s="44"/>
      <c r="G67" s="47">
        <v>0</v>
      </c>
    </row>
    <row r="68" spans="2:7" ht="15">
      <c r="B68" s="43"/>
      <c r="C68" s="44"/>
      <c r="G68" s="48">
        <v>0</v>
      </c>
    </row>
    <row r="69" spans="2:7" ht="15">
      <c r="B69" s="43"/>
      <c r="C69" s="44"/>
      <c r="G69" s="48">
        <v>46</v>
      </c>
    </row>
    <row r="70" spans="2:7" ht="15">
      <c r="B70" s="43"/>
      <c r="C70" s="44"/>
      <c r="G70" s="48"/>
    </row>
    <row r="71" spans="2:7" ht="15">
      <c r="B71" s="43"/>
      <c r="C71" s="44"/>
      <c r="G71" s="48">
        <v>37</v>
      </c>
    </row>
    <row r="72" spans="2:7" ht="15">
      <c r="B72" s="45"/>
      <c r="C72" s="46"/>
      <c r="G72" s="72"/>
    </row>
    <row r="73" spans="7:11" ht="15">
      <c r="G73" s="73">
        <v>5</v>
      </c>
      <c r="I73" s="59">
        <v>9</v>
      </c>
      <c r="J73" s="61">
        <f>K73-I73</f>
        <v>3</v>
      </c>
      <c r="K73">
        <v>12</v>
      </c>
    </row>
    <row r="74" spans="2:11" ht="15">
      <c r="B74" s="41" t="s">
        <v>129</v>
      </c>
      <c r="C74" s="42"/>
      <c r="I74" s="62">
        <v>7</v>
      </c>
      <c r="J74" s="64">
        <f aca="true" t="shared" si="1" ref="J74:J80">K74-I74</f>
        <v>5</v>
      </c>
      <c r="K74">
        <v>12</v>
      </c>
    </row>
    <row r="75" spans="2:11" ht="15">
      <c r="B75" s="43"/>
      <c r="C75" s="44"/>
      <c r="I75" s="62">
        <v>6</v>
      </c>
      <c r="J75" s="64">
        <f t="shared" si="1"/>
        <v>1</v>
      </c>
      <c r="K75">
        <v>7</v>
      </c>
    </row>
    <row r="76" spans="2:11" ht="15">
      <c r="B76" s="43"/>
      <c r="C76" s="44"/>
      <c r="I76" s="62">
        <v>4</v>
      </c>
      <c r="J76" s="64">
        <f t="shared" si="1"/>
        <v>5</v>
      </c>
      <c r="K76">
        <v>9</v>
      </c>
    </row>
    <row r="77" spans="2:11" ht="15">
      <c r="B77" s="43"/>
      <c r="C77" s="44"/>
      <c r="I77" s="62">
        <v>3</v>
      </c>
      <c r="J77" s="64">
        <f t="shared" si="1"/>
        <v>4</v>
      </c>
      <c r="K77">
        <v>7</v>
      </c>
    </row>
    <row r="78" spans="2:11" ht="15">
      <c r="B78" s="43"/>
      <c r="C78" s="44"/>
      <c r="F78" s="59">
        <v>67</v>
      </c>
      <c r="G78" s="61">
        <v>30</v>
      </c>
      <c r="I78" s="62">
        <v>3</v>
      </c>
      <c r="J78" s="64">
        <f t="shared" si="1"/>
        <v>1</v>
      </c>
      <c r="K78">
        <v>4</v>
      </c>
    </row>
    <row r="79" spans="2:11" ht="15">
      <c r="B79" s="43"/>
      <c r="C79" s="44"/>
      <c r="F79" s="62">
        <v>50</v>
      </c>
      <c r="G79" s="64">
        <v>25</v>
      </c>
      <c r="I79" s="62">
        <v>2</v>
      </c>
      <c r="J79" s="64">
        <f t="shared" si="1"/>
        <v>4</v>
      </c>
      <c r="K79">
        <v>6</v>
      </c>
    </row>
    <row r="80" spans="2:11" ht="15">
      <c r="B80" s="45"/>
      <c r="C80" s="46"/>
      <c r="F80" s="62">
        <v>56</v>
      </c>
      <c r="G80" s="64">
        <v>27</v>
      </c>
      <c r="I80" s="65">
        <v>0</v>
      </c>
      <c r="J80" s="67">
        <f t="shared" si="1"/>
        <v>4</v>
      </c>
      <c r="K80">
        <v>4</v>
      </c>
    </row>
    <row r="81" spans="6:7" ht="15">
      <c r="F81" s="62">
        <v>78</v>
      </c>
      <c r="G81" s="64">
        <v>65</v>
      </c>
    </row>
    <row r="82" spans="2:7" ht="15">
      <c r="B82" s="41" t="s">
        <v>151</v>
      </c>
      <c r="C82" s="42"/>
      <c r="F82" s="62">
        <v>55</v>
      </c>
      <c r="G82" s="64">
        <v>25</v>
      </c>
    </row>
    <row r="83" spans="2:7" ht="15">
      <c r="B83" s="43"/>
      <c r="C83" s="44"/>
      <c r="F83" s="62">
        <v>63</v>
      </c>
      <c r="G83" s="64">
        <v>29</v>
      </c>
    </row>
    <row r="84" spans="2:7" ht="15">
      <c r="B84" s="43"/>
      <c r="C84" s="44"/>
      <c r="F84" s="62">
        <v>70</v>
      </c>
      <c r="G84" s="64">
        <v>43</v>
      </c>
    </row>
    <row r="85" spans="2:7" ht="15">
      <c r="B85" s="43"/>
      <c r="C85" s="44"/>
      <c r="F85" s="62">
        <v>75</v>
      </c>
      <c r="G85" s="64">
        <v>48</v>
      </c>
    </row>
    <row r="86" spans="2:7" ht="15">
      <c r="B86" s="43"/>
      <c r="C86" s="44"/>
      <c r="F86" s="62">
        <v>45</v>
      </c>
      <c r="G86" s="64">
        <v>30</v>
      </c>
    </row>
    <row r="87" spans="2:7" ht="15">
      <c r="B87" s="43"/>
      <c r="C87" s="44"/>
      <c r="F87" s="65">
        <v>60</v>
      </c>
      <c r="G87" s="67">
        <v>30</v>
      </c>
    </row>
    <row r="88" spans="2:15" ht="15">
      <c r="B88" s="45"/>
      <c r="C88" s="46"/>
      <c r="O88">
        <v>100000</v>
      </c>
    </row>
    <row r="89" spans="12:17" ht="15">
      <c r="L89">
        <v>125000</v>
      </c>
      <c r="O89" s="30" t="s">
        <v>167</v>
      </c>
      <c r="Q89" s="30" t="s">
        <v>170</v>
      </c>
    </row>
    <row r="90" spans="2:18" ht="15">
      <c r="B90" s="41" t="s">
        <v>130</v>
      </c>
      <c r="C90" s="42"/>
      <c r="F90" s="30" t="s">
        <v>153</v>
      </c>
      <c r="G90" s="30" t="s">
        <v>51</v>
      </c>
      <c r="H90" s="30"/>
      <c r="I90" s="30" t="s">
        <v>16</v>
      </c>
      <c r="J90" s="30" t="s">
        <v>154</v>
      </c>
      <c r="K90" s="30" t="s">
        <v>155</v>
      </c>
      <c r="L90" s="30" t="s">
        <v>153</v>
      </c>
      <c r="N90" s="30" t="s">
        <v>153</v>
      </c>
      <c r="O90" s="30" t="s">
        <v>168</v>
      </c>
      <c r="P90" s="30" t="s">
        <v>169</v>
      </c>
      <c r="Q90" s="30" t="s">
        <v>168</v>
      </c>
      <c r="R90" s="30" t="s">
        <v>169</v>
      </c>
    </row>
    <row r="91" spans="2:18" ht="15">
      <c r="B91" s="43"/>
      <c r="C91" s="44"/>
      <c r="F91" s="79">
        <v>1.15</v>
      </c>
      <c r="G91" s="80">
        <f>I91/K91</f>
        <v>0.6666666666666666</v>
      </c>
      <c r="H91" s="60"/>
      <c r="I91" s="74">
        <f aca="true" t="shared" si="2" ref="I91:I100">I146</f>
        <v>4000</v>
      </c>
      <c r="J91" s="74">
        <v>100000</v>
      </c>
      <c r="K91" s="74">
        <f>J91*0.06</f>
        <v>6000</v>
      </c>
      <c r="L91" s="74">
        <f>$L$89*0.85</f>
        <v>106250</v>
      </c>
      <c r="M91" s="75">
        <f>N91-K91</f>
        <v>899.9999999999991</v>
      </c>
      <c r="N91" s="69">
        <f aca="true" t="shared" si="3" ref="N91:N100">K91*F91</f>
        <v>6899.999999999999</v>
      </c>
      <c r="O91" s="51">
        <f>I91/$O$88</f>
        <v>0.04</v>
      </c>
      <c r="P91" s="52">
        <v>0.06</v>
      </c>
      <c r="Q91" s="51">
        <f>I91/J91</f>
        <v>0.04</v>
      </c>
      <c r="R91" s="52">
        <v>0.1</v>
      </c>
    </row>
    <row r="92" spans="2:18" ht="15">
      <c r="B92" s="43"/>
      <c r="C92" s="44"/>
      <c r="F92" s="81">
        <v>1.15</v>
      </c>
      <c r="G92" s="82">
        <f aca="true" t="shared" si="4" ref="G92:G100">I92/K92</f>
        <v>0.8986928104575164</v>
      </c>
      <c r="H92" s="63"/>
      <c r="I92" s="68">
        <f t="shared" si="2"/>
        <v>5500</v>
      </c>
      <c r="J92" s="68">
        <f>J91-I91+K91</f>
        <v>102000</v>
      </c>
      <c r="K92" s="68">
        <f>J92*0.06</f>
        <v>6120</v>
      </c>
      <c r="L92" s="68">
        <f>L91</f>
        <v>106250</v>
      </c>
      <c r="M92" s="76">
        <f aca="true" t="shared" si="5" ref="M92:M100">N92-K92</f>
        <v>917.9999999999991</v>
      </c>
      <c r="N92" s="70">
        <f t="shared" si="3"/>
        <v>7037.999999999999</v>
      </c>
      <c r="O92" s="53">
        <f aca="true" t="shared" si="6" ref="O92:O100">I92/$O$88</f>
        <v>0.055</v>
      </c>
      <c r="P92" s="54">
        <v>0.06</v>
      </c>
      <c r="Q92" s="53">
        <f aca="true" t="shared" si="7" ref="Q92:Q100">I92/J92</f>
        <v>0.05392156862745098</v>
      </c>
      <c r="R92" s="54">
        <v>0.1</v>
      </c>
    </row>
    <row r="93" spans="2:18" ht="15">
      <c r="B93" s="43"/>
      <c r="C93" s="44"/>
      <c r="F93" s="81">
        <v>1.15</v>
      </c>
      <c r="G93" s="82">
        <f t="shared" si="4"/>
        <v>0.9744689144416293</v>
      </c>
      <c r="H93" s="63"/>
      <c r="I93" s="68">
        <f t="shared" si="2"/>
        <v>6000</v>
      </c>
      <c r="J93" s="68">
        <f aca="true" t="shared" si="8" ref="J93:J100">J92-I92+K92</f>
        <v>102620</v>
      </c>
      <c r="K93" s="68">
        <f aca="true" t="shared" si="9" ref="K93:K100">J93*0.06</f>
        <v>6157.2</v>
      </c>
      <c r="L93" s="68">
        <f aca="true" t="shared" si="10" ref="L93:L100">L92</f>
        <v>106250</v>
      </c>
      <c r="M93" s="76">
        <f t="shared" si="5"/>
        <v>923.579999999999</v>
      </c>
      <c r="N93" s="70">
        <f t="shared" si="3"/>
        <v>7080.779999999999</v>
      </c>
      <c r="O93" s="53">
        <f t="shared" si="6"/>
        <v>0.06</v>
      </c>
      <c r="P93" s="54">
        <v>0.06</v>
      </c>
      <c r="Q93" s="53">
        <f t="shared" si="7"/>
        <v>0.05846813486649776</v>
      </c>
      <c r="R93" s="54">
        <v>0.1</v>
      </c>
    </row>
    <row r="94" spans="2:18" ht="15">
      <c r="B94" s="43"/>
      <c r="C94" s="44"/>
      <c r="F94" s="81">
        <v>1.15</v>
      </c>
      <c r="G94" s="82">
        <f t="shared" si="4"/>
        <v>1.0540599795804257</v>
      </c>
      <c r="H94" s="63"/>
      <c r="I94" s="68">
        <f t="shared" si="2"/>
        <v>6500</v>
      </c>
      <c r="J94" s="68">
        <f t="shared" si="8"/>
        <v>102777.2</v>
      </c>
      <c r="K94" s="68">
        <f t="shared" si="9"/>
        <v>6166.632</v>
      </c>
      <c r="L94" s="68">
        <f t="shared" si="10"/>
        <v>106250</v>
      </c>
      <c r="M94" s="76">
        <f t="shared" si="5"/>
        <v>924.9947999999995</v>
      </c>
      <c r="N94" s="70">
        <f t="shared" si="3"/>
        <v>7091.626799999999</v>
      </c>
      <c r="O94" s="53">
        <f t="shared" si="6"/>
        <v>0.065</v>
      </c>
      <c r="P94" s="54">
        <v>0.06</v>
      </c>
      <c r="Q94" s="53">
        <f t="shared" si="7"/>
        <v>0.06324359877482555</v>
      </c>
      <c r="R94" s="54">
        <v>0.1</v>
      </c>
    </row>
    <row r="95" spans="2:18" ht="15">
      <c r="B95" s="43"/>
      <c r="C95" s="44"/>
      <c r="F95" s="81">
        <v>1.15</v>
      </c>
      <c r="G95" s="82">
        <f t="shared" si="4"/>
        <v>1.268988063624953</v>
      </c>
      <c r="H95" s="63"/>
      <c r="I95" s="68">
        <f t="shared" si="2"/>
        <v>7800</v>
      </c>
      <c r="J95" s="68">
        <f t="shared" si="8"/>
        <v>102443.832</v>
      </c>
      <c r="K95" s="68">
        <f t="shared" si="9"/>
        <v>6146.629919999999</v>
      </c>
      <c r="L95" s="68">
        <f t="shared" si="10"/>
        <v>106250</v>
      </c>
      <c r="M95" s="76">
        <f t="shared" si="5"/>
        <v>921.9944879999994</v>
      </c>
      <c r="N95" s="70">
        <f t="shared" si="3"/>
        <v>7068.624407999999</v>
      </c>
      <c r="O95" s="53">
        <f t="shared" si="6"/>
        <v>0.078</v>
      </c>
      <c r="P95" s="54">
        <v>0.06</v>
      </c>
      <c r="Q95" s="53">
        <f t="shared" si="7"/>
        <v>0.07613928381749718</v>
      </c>
      <c r="R95" s="54">
        <v>0.1</v>
      </c>
    </row>
    <row r="96" spans="2:18" ht="15">
      <c r="B96" s="45"/>
      <c r="C96" s="46"/>
      <c r="F96" s="81">
        <v>1.15</v>
      </c>
      <c r="G96" s="82">
        <f t="shared" si="4"/>
        <v>1.2898045859059994</v>
      </c>
      <c r="H96" s="63"/>
      <c r="I96" s="68">
        <f t="shared" si="2"/>
        <v>7800</v>
      </c>
      <c r="J96" s="68">
        <f t="shared" si="8"/>
        <v>100790.46192</v>
      </c>
      <c r="K96" s="68">
        <f t="shared" si="9"/>
        <v>6047.4277151999995</v>
      </c>
      <c r="L96" s="68">
        <f t="shared" si="10"/>
        <v>106250</v>
      </c>
      <c r="M96" s="76">
        <f t="shared" si="5"/>
        <v>907.1141572799997</v>
      </c>
      <c r="N96" s="70">
        <f t="shared" si="3"/>
        <v>6954.541872479999</v>
      </c>
      <c r="O96" s="53">
        <f t="shared" si="6"/>
        <v>0.078</v>
      </c>
      <c r="P96" s="54">
        <v>0.06</v>
      </c>
      <c r="Q96" s="53">
        <f t="shared" si="7"/>
        <v>0.07738827515435996</v>
      </c>
      <c r="R96" s="54">
        <v>0.1</v>
      </c>
    </row>
    <row r="97" spans="6:18" ht="15">
      <c r="F97" s="81">
        <v>1.15</v>
      </c>
      <c r="G97" s="82">
        <f t="shared" si="4"/>
        <v>1.4136003959260586</v>
      </c>
      <c r="H97" s="63"/>
      <c r="I97" s="68">
        <f t="shared" si="2"/>
        <v>8400</v>
      </c>
      <c r="J97" s="68">
        <f t="shared" si="8"/>
        <v>99037.8896352</v>
      </c>
      <c r="K97" s="68">
        <f t="shared" si="9"/>
        <v>5942.273378112</v>
      </c>
      <c r="L97" s="68">
        <f t="shared" si="10"/>
        <v>106250</v>
      </c>
      <c r="M97" s="76">
        <f t="shared" si="5"/>
        <v>891.3410067167997</v>
      </c>
      <c r="N97" s="70">
        <f t="shared" si="3"/>
        <v>6833.614384828799</v>
      </c>
      <c r="O97" s="53">
        <f t="shared" si="6"/>
        <v>0.084</v>
      </c>
      <c r="P97" s="54">
        <v>0.06</v>
      </c>
      <c r="Q97" s="53">
        <f t="shared" si="7"/>
        <v>0.0848160237555635</v>
      </c>
      <c r="R97" s="54">
        <v>0.1</v>
      </c>
    </row>
    <row r="98" spans="2:18" ht="15">
      <c r="B98" s="41" t="s">
        <v>123</v>
      </c>
      <c r="C98" s="42"/>
      <c r="F98" s="81">
        <v>1.15</v>
      </c>
      <c r="G98" s="82">
        <f t="shared" si="4"/>
        <v>1.4840866784784488</v>
      </c>
      <c r="H98" s="63"/>
      <c r="I98" s="68">
        <f t="shared" si="2"/>
        <v>8600</v>
      </c>
      <c r="J98" s="68">
        <f t="shared" si="8"/>
        <v>96580.163013312</v>
      </c>
      <c r="K98" s="68">
        <f t="shared" si="9"/>
        <v>5794.80978079872</v>
      </c>
      <c r="L98" s="68">
        <f t="shared" si="10"/>
        <v>106250</v>
      </c>
      <c r="M98" s="76">
        <f t="shared" si="5"/>
        <v>869.2214671198071</v>
      </c>
      <c r="N98" s="70">
        <f t="shared" si="3"/>
        <v>6664.031247918527</v>
      </c>
      <c r="O98" s="53">
        <f t="shared" si="6"/>
        <v>0.086</v>
      </c>
      <c r="P98" s="54">
        <v>0.06</v>
      </c>
      <c r="Q98" s="53">
        <f t="shared" si="7"/>
        <v>0.08904520070870692</v>
      </c>
      <c r="R98" s="54">
        <v>0.1</v>
      </c>
    </row>
    <row r="99" spans="2:18" ht="15">
      <c r="B99" s="43"/>
      <c r="C99" s="44"/>
      <c r="F99" s="81">
        <v>1.15</v>
      </c>
      <c r="G99" s="82">
        <f t="shared" si="4"/>
        <v>1.066382607431481</v>
      </c>
      <c r="H99" s="63"/>
      <c r="I99" s="68">
        <f t="shared" si="2"/>
        <v>6000</v>
      </c>
      <c r="J99" s="68">
        <f t="shared" si="8"/>
        <v>93774.97279411073</v>
      </c>
      <c r="K99" s="68">
        <f t="shared" si="9"/>
        <v>5626.498367646644</v>
      </c>
      <c r="L99" s="68">
        <f t="shared" si="10"/>
        <v>106250</v>
      </c>
      <c r="M99" s="76">
        <f t="shared" si="5"/>
        <v>843.9747551469964</v>
      </c>
      <c r="N99" s="70">
        <f t="shared" si="3"/>
        <v>6470.47312279364</v>
      </c>
      <c r="O99" s="53">
        <f t="shared" si="6"/>
        <v>0.06</v>
      </c>
      <c r="P99" s="54">
        <v>0.06</v>
      </c>
      <c r="Q99" s="53">
        <f t="shared" si="7"/>
        <v>0.06398295644588886</v>
      </c>
      <c r="R99" s="54">
        <v>0.1</v>
      </c>
    </row>
    <row r="100" spans="2:18" ht="15">
      <c r="B100" s="43"/>
      <c r="C100" s="44"/>
      <c r="F100" s="83">
        <v>1.15</v>
      </c>
      <c r="G100" s="84">
        <f t="shared" si="4"/>
        <v>1.3561528002840446</v>
      </c>
      <c r="H100" s="66"/>
      <c r="I100" s="77">
        <f t="shared" si="2"/>
        <v>7600</v>
      </c>
      <c r="J100" s="77">
        <f t="shared" si="8"/>
        <v>93401.47116175736</v>
      </c>
      <c r="K100" s="77">
        <f t="shared" si="9"/>
        <v>5604.088269705441</v>
      </c>
      <c r="L100" s="77">
        <f t="shared" si="10"/>
        <v>106250</v>
      </c>
      <c r="M100" s="78">
        <f t="shared" si="5"/>
        <v>840.6132404558157</v>
      </c>
      <c r="N100" s="71">
        <f t="shared" si="3"/>
        <v>6444.701510161257</v>
      </c>
      <c r="O100" s="55">
        <f t="shared" si="6"/>
        <v>0.076</v>
      </c>
      <c r="P100" s="56">
        <v>0.06</v>
      </c>
      <c r="Q100" s="55">
        <f t="shared" si="7"/>
        <v>0.08136916801704266</v>
      </c>
      <c r="R100" s="56">
        <v>0.1</v>
      </c>
    </row>
    <row r="101" spans="2:3" ht="15">
      <c r="B101" s="43"/>
      <c r="C101" s="44"/>
    </row>
    <row r="102" spans="2:12" ht="15">
      <c r="B102" s="43"/>
      <c r="C102" s="44"/>
      <c r="E102" s="59">
        <v>1</v>
      </c>
      <c r="F102" s="60">
        <v>18</v>
      </c>
      <c r="G102" s="60"/>
      <c r="H102" s="60"/>
      <c r="I102" s="61"/>
      <c r="J102" s="51">
        <v>0.05</v>
      </c>
      <c r="K102" s="52"/>
      <c r="L102" s="50">
        <v>0.05</v>
      </c>
    </row>
    <row r="103" spans="2:12" ht="15">
      <c r="B103" s="43"/>
      <c r="C103" s="44"/>
      <c r="E103" s="62">
        <f aca="true" t="shared" si="11" ref="E103:E123">E102+1</f>
        <v>2</v>
      </c>
      <c r="F103" s="63">
        <v>22</v>
      </c>
      <c r="G103" s="63"/>
      <c r="H103" s="63"/>
      <c r="I103" s="64"/>
      <c r="J103" s="53">
        <v>0.05</v>
      </c>
      <c r="K103" s="54"/>
      <c r="L103" s="50">
        <v>0.05</v>
      </c>
    </row>
    <row r="104" spans="2:12" ht="15">
      <c r="B104" s="45"/>
      <c r="C104" s="46"/>
      <c r="E104" s="62">
        <f t="shared" si="11"/>
        <v>3</v>
      </c>
      <c r="F104" s="63">
        <v>25</v>
      </c>
      <c r="G104" s="63"/>
      <c r="H104" s="63"/>
      <c r="I104" s="64"/>
      <c r="J104" s="53">
        <v>0.045</v>
      </c>
      <c r="K104" s="54"/>
      <c r="L104" s="50">
        <v>0.05</v>
      </c>
    </row>
    <row r="105" spans="5:12" ht="15">
      <c r="E105" s="62">
        <f t="shared" si="11"/>
        <v>4</v>
      </c>
      <c r="F105" s="63">
        <v>33</v>
      </c>
      <c r="G105" s="63"/>
      <c r="H105" s="63"/>
      <c r="I105" s="64"/>
      <c r="J105" s="53">
        <v>0.05</v>
      </c>
      <c r="K105" s="54"/>
      <c r="L105" s="50">
        <v>0.05</v>
      </c>
    </row>
    <row r="106" spans="2:12" ht="15">
      <c r="B106" s="41" t="s">
        <v>156</v>
      </c>
      <c r="C106" s="42"/>
      <c r="E106" s="62">
        <f t="shared" si="11"/>
        <v>5</v>
      </c>
      <c r="F106" s="63">
        <v>43</v>
      </c>
      <c r="G106" s="63"/>
      <c r="H106" s="63"/>
      <c r="I106" s="64"/>
      <c r="J106" s="53">
        <v>0.055</v>
      </c>
      <c r="K106" s="54"/>
      <c r="L106" s="50">
        <v>0.05</v>
      </c>
    </row>
    <row r="107" spans="2:12" ht="15">
      <c r="B107" s="43"/>
      <c r="C107" s="44"/>
      <c r="E107" s="62">
        <f t="shared" si="11"/>
        <v>6</v>
      </c>
      <c r="F107" s="63">
        <v>45</v>
      </c>
      <c r="G107" s="63"/>
      <c r="H107" s="63"/>
      <c r="I107" s="64"/>
      <c r="J107" s="53">
        <v>0.07</v>
      </c>
      <c r="K107" s="54"/>
      <c r="L107" s="50">
        <v>0.05</v>
      </c>
    </row>
    <row r="108" spans="2:12" ht="15">
      <c r="B108" s="43"/>
      <c r="C108" s="44"/>
      <c r="E108" s="62">
        <f t="shared" si="11"/>
        <v>7</v>
      </c>
      <c r="F108" s="63">
        <v>35</v>
      </c>
      <c r="G108" s="63"/>
      <c r="H108" s="63"/>
      <c r="I108" s="64"/>
      <c r="J108" s="53">
        <v>0.08</v>
      </c>
      <c r="K108" s="54"/>
      <c r="L108" s="50">
        <v>0.05</v>
      </c>
    </row>
    <row r="109" spans="2:12" ht="15">
      <c r="B109" s="43"/>
      <c r="C109" s="44"/>
      <c r="E109" s="62">
        <f t="shared" si="11"/>
        <v>8</v>
      </c>
      <c r="F109" s="63">
        <v>30</v>
      </c>
      <c r="G109" s="63"/>
      <c r="H109" s="63"/>
      <c r="I109" s="64"/>
      <c r="J109" s="53">
        <v>0.075</v>
      </c>
      <c r="K109" s="54"/>
      <c r="L109" s="50">
        <v>0.05</v>
      </c>
    </row>
    <row r="110" spans="2:12" ht="15">
      <c r="B110" s="43"/>
      <c r="C110" s="44"/>
      <c r="E110" s="62">
        <f t="shared" si="11"/>
        <v>9</v>
      </c>
      <c r="F110" s="63">
        <v>30</v>
      </c>
      <c r="G110" s="63"/>
      <c r="H110" s="63"/>
      <c r="I110" s="64"/>
      <c r="J110" s="53">
        <v>0.065</v>
      </c>
      <c r="K110" s="54"/>
      <c r="L110" s="50">
        <v>0.05</v>
      </c>
    </row>
    <row r="111" spans="2:12" ht="15">
      <c r="B111" s="43"/>
      <c r="C111" s="44"/>
      <c r="E111" s="62">
        <f t="shared" si="11"/>
        <v>10</v>
      </c>
      <c r="F111" s="63">
        <v>34</v>
      </c>
      <c r="G111" s="63"/>
      <c r="H111" s="63"/>
      <c r="I111" s="64"/>
      <c r="J111" s="53">
        <v>0.05</v>
      </c>
      <c r="K111" s="54"/>
      <c r="L111" s="50">
        <v>0.05</v>
      </c>
    </row>
    <row r="112" spans="2:12" ht="15">
      <c r="B112" s="45"/>
      <c r="C112" s="46"/>
      <c r="E112" s="62">
        <f t="shared" si="11"/>
        <v>11</v>
      </c>
      <c r="F112" s="63">
        <v>41</v>
      </c>
      <c r="G112" s="63"/>
      <c r="H112" s="63"/>
      <c r="I112" s="64"/>
      <c r="J112" s="53">
        <v>0.045</v>
      </c>
      <c r="K112" s="54"/>
      <c r="L112" s="50">
        <v>0.05</v>
      </c>
    </row>
    <row r="113" spans="5:16" ht="15">
      <c r="E113" s="62">
        <f t="shared" si="11"/>
        <v>12</v>
      </c>
      <c r="F113" s="63">
        <v>50</v>
      </c>
      <c r="G113" s="63"/>
      <c r="H113" s="63"/>
      <c r="I113" s="64"/>
      <c r="J113" s="53">
        <v>0.04</v>
      </c>
      <c r="K113" s="54"/>
      <c r="L113" s="50">
        <v>0.05</v>
      </c>
      <c r="M113" s="59">
        <v>1990</v>
      </c>
      <c r="N113" s="85">
        <v>0.07</v>
      </c>
      <c r="O113" s="85"/>
      <c r="P113" s="52"/>
    </row>
    <row r="114" spans="2:16" ht="15">
      <c r="B114" s="41" t="s">
        <v>152</v>
      </c>
      <c r="C114" s="42"/>
      <c r="E114" s="62">
        <f t="shared" si="11"/>
        <v>13</v>
      </c>
      <c r="F114" s="63">
        <v>57</v>
      </c>
      <c r="G114" s="63"/>
      <c r="H114" s="63"/>
      <c r="I114" s="64"/>
      <c r="J114" s="53">
        <v>0.05</v>
      </c>
      <c r="K114" s="54"/>
      <c r="L114" s="50">
        <v>0.05</v>
      </c>
      <c r="M114" s="62">
        <v>1990.5</v>
      </c>
      <c r="N114" s="57">
        <v>0.065</v>
      </c>
      <c r="O114" s="57"/>
      <c r="P114" s="54"/>
    </row>
    <row r="115" spans="2:16" ht="15">
      <c r="B115" s="43"/>
      <c r="C115" s="44"/>
      <c r="E115" s="62">
        <f t="shared" si="11"/>
        <v>14</v>
      </c>
      <c r="F115" s="63">
        <v>55</v>
      </c>
      <c r="G115" s="63"/>
      <c r="H115" s="63"/>
      <c r="I115" s="64"/>
      <c r="J115" s="53">
        <v>0.065</v>
      </c>
      <c r="K115" s="54"/>
      <c r="L115" s="50">
        <v>0.05</v>
      </c>
      <c r="M115" s="62">
        <v>1992</v>
      </c>
      <c r="N115" s="57">
        <v>0.068</v>
      </c>
      <c r="O115" s="57"/>
      <c r="P115" s="54"/>
    </row>
    <row r="116" spans="2:16" ht="15">
      <c r="B116" s="43"/>
      <c r="C116" s="44"/>
      <c r="E116" s="62">
        <f t="shared" si="11"/>
        <v>15</v>
      </c>
      <c r="F116" s="63">
        <v>46</v>
      </c>
      <c r="G116" s="63"/>
      <c r="H116" s="63"/>
      <c r="I116" s="64"/>
      <c r="J116" s="53">
        <v>0.065</v>
      </c>
      <c r="K116" s="54"/>
      <c r="L116" s="50">
        <v>0.05</v>
      </c>
      <c r="M116" s="62">
        <v>1993.5</v>
      </c>
      <c r="N116" s="57">
        <v>0.062</v>
      </c>
      <c r="O116" s="57"/>
      <c r="P116" s="54"/>
    </row>
    <row r="117" spans="2:16" ht="15">
      <c r="B117" s="43"/>
      <c r="C117" s="44"/>
      <c r="E117" s="62">
        <f t="shared" si="11"/>
        <v>16</v>
      </c>
      <c r="F117" s="63">
        <v>36</v>
      </c>
      <c r="G117" s="63"/>
      <c r="H117" s="63"/>
      <c r="I117" s="64"/>
      <c r="J117" s="53">
        <v>0.055</v>
      </c>
      <c r="K117" s="54"/>
      <c r="L117" s="50">
        <v>0.05</v>
      </c>
      <c r="M117" s="62">
        <v>1994</v>
      </c>
      <c r="N117" s="57">
        <v>0.075</v>
      </c>
      <c r="O117" s="57"/>
      <c r="P117" s="54"/>
    </row>
    <row r="118" spans="2:16" ht="15">
      <c r="B118" s="43"/>
      <c r="C118" s="44"/>
      <c r="E118" s="62">
        <f t="shared" si="11"/>
        <v>17</v>
      </c>
      <c r="F118" s="63">
        <v>35</v>
      </c>
      <c r="G118" s="63"/>
      <c r="H118" s="63"/>
      <c r="I118" s="64"/>
      <c r="J118" s="53">
        <v>0.05</v>
      </c>
      <c r="K118" s="54"/>
      <c r="L118" s="50">
        <v>0.05</v>
      </c>
      <c r="M118" s="62">
        <v>1995.5</v>
      </c>
      <c r="N118" s="57">
        <v>0.058</v>
      </c>
      <c r="O118" s="57"/>
      <c r="P118" s="54"/>
    </row>
    <row r="119" spans="2:16" ht="15">
      <c r="B119" s="43"/>
      <c r="C119" s="44"/>
      <c r="E119" s="62">
        <f t="shared" si="11"/>
        <v>18</v>
      </c>
      <c r="F119" s="63">
        <v>38</v>
      </c>
      <c r="G119" s="63"/>
      <c r="H119" s="63"/>
      <c r="I119" s="64"/>
      <c r="J119" s="53">
        <v>0.05</v>
      </c>
      <c r="K119" s="54"/>
      <c r="L119" s="50">
        <v>0.05</v>
      </c>
      <c r="M119" s="62">
        <v>1996</v>
      </c>
      <c r="N119" s="57">
        <v>0.08</v>
      </c>
      <c r="O119" s="57"/>
      <c r="P119" s="54"/>
    </row>
    <row r="120" spans="2:16" ht="15">
      <c r="B120" s="45"/>
      <c r="C120" s="46"/>
      <c r="E120" s="62">
        <f t="shared" si="11"/>
        <v>19</v>
      </c>
      <c r="F120" s="63">
        <v>40</v>
      </c>
      <c r="G120" s="63">
        <v>40</v>
      </c>
      <c r="H120" s="63"/>
      <c r="I120" s="64">
        <v>45</v>
      </c>
      <c r="J120" s="53">
        <v>0.048</v>
      </c>
      <c r="K120" s="54"/>
      <c r="L120" s="50">
        <v>0.05</v>
      </c>
      <c r="M120" s="62">
        <v>1997</v>
      </c>
      <c r="N120" s="57">
        <v>0.06</v>
      </c>
      <c r="O120" s="57"/>
      <c r="P120" s="54"/>
    </row>
    <row r="121" spans="5:16" ht="15">
      <c r="E121" s="62">
        <f t="shared" si="11"/>
        <v>20</v>
      </c>
      <c r="F121" s="63"/>
      <c r="G121" s="63">
        <v>45</v>
      </c>
      <c r="H121" s="63"/>
      <c r="I121" s="64">
        <v>45</v>
      </c>
      <c r="J121" s="53">
        <v>0.047</v>
      </c>
      <c r="K121" s="54"/>
      <c r="L121" s="50">
        <v>0.05</v>
      </c>
      <c r="M121" s="62">
        <v>1999</v>
      </c>
      <c r="N121" s="57">
        <v>0.075</v>
      </c>
      <c r="O121" s="57"/>
      <c r="P121" s="54"/>
    </row>
    <row r="122" spans="2:16" ht="15">
      <c r="B122" s="41" t="s">
        <v>131</v>
      </c>
      <c r="C122" s="42"/>
      <c r="E122" s="62">
        <f t="shared" si="11"/>
        <v>21</v>
      </c>
      <c r="F122" s="63"/>
      <c r="G122" s="63">
        <v>55</v>
      </c>
      <c r="H122" s="63"/>
      <c r="I122" s="64">
        <v>45</v>
      </c>
      <c r="J122" s="53">
        <v>0.048</v>
      </c>
      <c r="K122" s="54"/>
      <c r="L122" s="50">
        <v>0.05</v>
      </c>
      <c r="M122" s="62">
        <v>2000</v>
      </c>
      <c r="N122" s="57">
        <v>0.061</v>
      </c>
      <c r="O122" s="57"/>
      <c r="P122" s="54"/>
    </row>
    <row r="123" spans="2:16" ht="15">
      <c r="B123" s="43"/>
      <c r="C123" s="44"/>
      <c r="E123" s="62">
        <f t="shared" si="11"/>
        <v>22</v>
      </c>
      <c r="F123" s="63"/>
      <c r="G123" s="63">
        <v>57</v>
      </c>
      <c r="H123" s="63"/>
      <c r="I123" s="64">
        <v>45</v>
      </c>
      <c r="J123" s="53">
        <v>0.046</v>
      </c>
      <c r="K123" s="54"/>
      <c r="L123" s="50">
        <v>0.05</v>
      </c>
      <c r="M123" s="62">
        <v>2000</v>
      </c>
      <c r="N123" s="57">
        <v>0.067</v>
      </c>
      <c r="O123" s="57"/>
      <c r="P123" s="54"/>
    </row>
    <row r="124" spans="2:16" ht="15">
      <c r="B124" s="43"/>
      <c r="C124" s="44"/>
      <c r="E124">
        <v>22</v>
      </c>
      <c r="G124" s="87">
        <v>57</v>
      </c>
      <c r="I124" s="64">
        <v>47.5</v>
      </c>
      <c r="J124" s="53">
        <v>0.047</v>
      </c>
      <c r="K124" s="54"/>
      <c r="L124" s="50">
        <v>0.05</v>
      </c>
      <c r="M124" s="62">
        <v>2000.5</v>
      </c>
      <c r="N124" s="57">
        <v>0.055</v>
      </c>
      <c r="O124" s="57"/>
      <c r="P124" s="54"/>
    </row>
    <row r="125" spans="2:16" ht="15">
      <c r="B125" s="43"/>
      <c r="C125" s="44"/>
      <c r="E125" s="65">
        <f>E123+1</f>
        <v>23</v>
      </c>
      <c r="F125" s="66"/>
      <c r="G125" s="66">
        <v>60</v>
      </c>
      <c r="H125" s="66"/>
      <c r="I125" s="67">
        <v>47.5</v>
      </c>
      <c r="J125" s="55">
        <v>0.055</v>
      </c>
      <c r="K125" s="56"/>
      <c r="L125" s="50">
        <v>0.05</v>
      </c>
      <c r="M125" s="62">
        <v>2001</v>
      </c>
      <c r="N125" s="57">
        <v>0.069</v>
      </c>
      <c r="O125" s="57"/>
      <c r="P125" s="54"/>
    </row>
    <row r="126" spans="2:16" ht="15">
      <c r="B126" s="43"/>
      <c r="C126" s="44"/>
      <c r="M126" s="62">
        <v>2001.5</v>
      </c>
      <c r="N126" s="57">
        <v>0.057</v>
      </c>
      <c r="O126" s="57"/>
      <c r="P126" s="54"/>
    </row>
    <row r="127" spans="2:16" ht="15">
      <c r="B127" s="43"/>
      <c r="C127" s="44"/>
      <c r="M127" s="62">
        <v>2002.5</v>
      </c>
      <c r="N127" s="57">
        <v>0.065</v>
      </c>
      <c r="O127" s="57"/>
      <c r="P127" s="54"/>
    </row>
    <row r="128" spans="2:16" ht="15">
      <c r="B128" s="45"/>
      <c r="C128" s="46"/>
      <c r="M128" s="62">
        <v>2003</v>
      </c>
      <c r="N128" s="57">
        <v>0.0475</v>
      </c>
      <c r="O128" s="57"/>
      <c r="P128" s="54"/>
    </row>
    <row r="129" spans="13:16" ht="15">
      <c r="M129" s="62">
        <v>2003.5</v>
      </c>
      <c r="N129" s="57">
        <v>0.053</v>
      </c>
      <c r="O129" s="57"/>
      <c r="P129" s="54"/>
    </row>
    <row r="130" spans="2:16" ht="15">
      <c r="B130" s="41" t="s">
        <v>132</v>
      </c>
      <c r="C130" s="42"/>
      <c r="M130" s="62">
        <v>2004.25</v>
      </c>
      <c r="N130" s="57">
        <v>0.0575</v>
      </c>
      <c r="O130" s="57"/>
      <c r="P130" s="54"/>
    </row>
    <row r="131" spans="2:16" ht="15">
      <c r="B131" s="43"/>
      <c r="C131" s="44"/>
      <c r="M131" s="62">
        <v>2004.25</v>
      </c>
      <c r="N131" s="57">
        <v>0.0425</v>
      </c>
      <c r="O131" s="57"/>
      <c r="P131" s="54"/>
    </row>
    <row r="132" spans="2:16" ht="15">
      <c r="B132" s="43"/>
      <c r="C132" s="44"/>
      <c r="M132" s="62">
        <v>2004.75</v>
      </c>
      <c r="N132" s="57">
        <v>0.045</v>
      </c>
      <c r="O132" s="57"/>
      <c r="P132" s="54"/>
    </row>
    <row r="133" spans="2:16" ht="15">
      <c r="B133" s="43"/>
      <c r="C133" s="44"/>
      <c r="M133" s="62">
        <v>2005</v>
      </c>
      <c r="N133" s="57">
        <v>0.045</v>
      </c>
      <c r="O133" s="57"/>
      <c r="P133" s="54"/>
    </row>
    <row r="134" spans="2:16" ht="15">
      <c r="B134" s="43"/>
      <c r="C134" s="44"/>
      <c r="M134" s="62">
        <v>2005.5</v>
      </c>
      <c r="N134" s="57">
        <v>0.05</v>
      </c>
      <c r="O134" s="57"/>
      <c r="P134" s="54"/>
    </row>
    <row r="135" spans="2:16" ht="15">
      <c r="B135" s="43"/>
      <c r="C135" s="44"/>
      <c r="M135" s="62">
        <v>2006</v>
      </c>
      <c r="N135" s="57">
        <v>0.0475</v>
      </c>
      <c r="O135" s="57">
        <v>0.045</v>
      </c>
      <c r="P135" s="54"/>
    </row>
    <row r="136" spans="2:16" ht="15">
      <c r="B136" s="45"/>
      <c r="C136" s="46"/>
      <c r="M136" s="62">
        <v>2007</v>
      </c>
      <c r="N136" s="57"/>
      <c r="O136" s="57">
        <v>0.044</v>
      </c>
      <c r="P136" s="54"/>
    </row>
    <row r="137" spans="13:16" ht="15">
      <c r="M137" s="62">
        <v>2008</v>
      </c>
      <c r="N137" s="57"/>
      <c r="O137" s="57">
        <v>0.045</v>
      </c>
      <c r="P137" s="54"/>
    </row>
    <row r="138" spans="2:16" ht="15">
      <c r="B138" s="41" t="s">
        <v>133</v>
      </c>
      <c r="C138" s="42"/>
      <c r="M138" s="62">
        <v>2009</v>
      </c>
      <c r="N138" s="57"/>
      <c r="O138" s="57">
        <v>0.0475</v>
      </c>
      <c r="P138" s="54"/>
    </row>
    <row r="139" spans="2:16" ht="15">
      <c r="B139" s="43"/>
      <c r="C139" s="44"/>
      <c r="M139" s="62">
        <v>2010</v>
      </c>
      <c r="N139" s="57"/>
      <c r="O139" s="57">
        <v>0.05</v>
      </c>
      <c r="P139" s="54"/>
    </row>
    <row r="140" spans="2:16" ht="15">
      <c r="B140" s="43"/>
      <c r="C140" s="44"/>
      <c r="M140" s="62">
        <v>1990</v>
      </c>
      <c r="N140" s="57"/>
      <c r="O140" s="57"/>
      <c r="P140" s="54">
        <v>0.068</v>
      </c>
    </row>
    <row r="141" spans="2:16" ht="15">
      <c r="B141" s="43"/>
      <c r="C141" s="44"/>
      <c r="M141" s="62">
        <v>1999</v>
      </c>
      <c r="N141" s="57"/>
      <c r="O141" s="57"/>
      <c r="P141" s="54">
        <v>0.068</v>
      </c>
    </row>
    <row r="142" spans="2:16" ht="15">
      <c r="B142" s="43"/>
      <c r="C142" s="44"/>
      <c r="M142" s="65">
        <v>2005</v>
      </c>
      <c r="N142" s="66"/>
      <c r="O142" s="66"/>
      <c r="P142" s="56">
        <v>0.0475</v>
      </c>
    </row>
    <row r="143" spans="2:3" ht="15">
      <c r="B143" s="43"/>
      <c r="C143" s="44"/>
    </row>
    <row r="144" spans="2:18" ht="15">
      <c r="B144" s="45"/>
      <c r="C144" s="46"/>
      <c r="M144" s="86">
        <v>39010</v>
      </c>
      <c r="N144" t="s">
        <v>143</v>
      </c>
      <c r="P144" t="s">
        <v>160</v>
      </c>
      <c r="R144" t="s">
        <v>162</v>
      </c>
    </row>
    <row r="145" spans="13:18" ht="15">
      <c r="M145" s="86">
        <v>39022</v>
      </c>
      <c r="N145" t="s">
        <v>142</v>
      </c>
      <c r="P145" t="s">
        <v>161</v>
      </c>
      <c r="R145" t="s">
        <v>164</v>
      </c>
    </row>
    <row r="146" spans="2:18" ht="15">
      <c r="B146" s="41" t="s">
        <v>134</v>
      </c>
      <c r="C146" s="42"/>
      <c r="I146" s="69">
        <v>4000</v>
      </c>
      <c r="J146" s="74"/>
      <c r="K146" s="75"/>
      <c r="M146" s="86">
        <v>39066</v>
      </c>
      <c r="N146" t="s">
        <v>137</v>
      </c>
      <c r="P146" t="s">
        <v>159</v>
      </c>
      <c r="R146" t="s">
        <v>163</v>
      </c>
    </row>
    <row r="147" spans="2:18" ht="15">
      <c r="B147" s="43"/>
      <c r="C147" s="44"/>
      <c r="I147" s="70">
        <v>5500</v>
      </c>
      <c r="J147" s="68"/>
      <c r="K147" s="76"/>
      <c r="M147" s="86">
        <v>38718</v>
      </c>
      <c r="N147" t="s">
        <v>138</v>
      </c>
      <c r="P147" t="s">
        <v>158</v>
      </c>
      <c r="R147" t="s">
        <v>162</v>
      </c>
    </row>
    <row r="148" spans="2:18" ht="15">
      <c r="B148" s="43"/>
      <c r="C148" s="44"/>
      <c r="I148" s="70">
        <v>6000</v>
      </c>
      <c r="J148" s="68"/>
      <c r="K148" s="76"/>
      <c r="M148" s="86">
        <v>38718</v>
      </c>
      <c r="N148" t="s">
        <v>139</v>
      </c>
      <c r="P148" t="s">
        <v>158</v>
      </c>
      <c r="R148" t="s">
        <v>162</v>
      </c>
    </row>
    <row r="149" spans="2:18" ht="15">
      <c r="B149" s="43"/>
      <c r="C149" s="44"/>
      <c r="I149" s="70">
        <v>6500</v>
      </c>
      <c r="J149" s="68"/>
      <c r="K149" s="76"/>
      <c r="M149" s="86">
        <v>38732</v>
      </c>
      <c r="N149" t="s">
        <v>140</v>
      </c>
      <c r="P149" t="s">
        <v>161</v>
      </c>
      <c r="R149" t="s">
        <v>164</v>
      </c>
    </row>
    <row r="150" spans="2:18" ht="15">
      <c r="B150" s="43"/>
      <c r="C150" s="44"/>
      <c r="I150" s="70">
        <v>7800</v>
      </c>
      <c r="J150" s="68">
        <v>1100</v>
      </c>
      <c r="K150" s="76"/>
      <c r="M150" s="86">
        <v>38732</v>
      </c>
      <c r="N150" t="s">
        <v>145</v>
      </c>
      <c r="P150" t="s">
        <v>161</v>
      </c>
      <c r="R150" t="s">
        <v>164</v>
      </c>
    </row>
    <row r="151" spans="2:11" ht="15">
      <c r="B151" s="43"/>
      <c r="C151" s="44"/>
      <c r="I151" s="70">
        <v>7800</v>
      </c>
      <c r="J151" s="68">
        <v>1100</v>
      </c>
      <c r="K151" s="76"/>
    </row>
    <row r="152" spans="2:11" ht="15">
      <c r="B152" s="45"/>
      <c r="C152" s="46"/>
      <c r="I152" s="70">
        <v>8400</v>
      </c>
      <c r="J152" s="68">
        <v>1200</v>
      </c>
      <c r="K152" s="76"/>
    </row>
    <row r="153" spans="9:11" ht="15">
      <c r="I153" s="70">
        <v>8600</v>
      </c>
      <c r="J153" s="68">
        <v>1300</v>
      </c>
      <c r="K153" s="76"/>
    </row>
    <row r="154" spans="2:11" ht="15">
      <c r="B154" s="41" t="s">
        <v>135</v>
      </c>
      <c r="C154" s="42"/>
      <c r="F154" s="47">
        <v>0</v>
      </c>
      <c r="I154" s="70">
        <v>6000</v>
      </c>
      <c r="J154" s="68">
        <v>1300</v>
      </c>
      <c r="K154" s="76"/>
    </row>
    <row r="155" spans="2:11" ht="15">
      <c r="B155" s="43"/>
      <c r="C155" s="44"/>
      <c r="F155" s="48">
        <v>10</v>
      </c>
      <c r="I155" s="71">
        <v>7600</v>
      </c>
      <c r="J155" s="77">
        <v>1300</v>
      </c>
      <c r="K155" s="78">
        <v>1500</v>
      </c>
    </row>
    <row r="156" spans="2:6" ht="15">
      <c r="B156" s="43"/>
      <c r="C156" s="44"/>
      <c r="F156" s="48">
        <v>0</v>
      </c>
    </row>
    <row r="157" spans="2:6" ht="15">
      <c r="B157" s="43"/>
      <c r="C157" s="44"/>
      <c r="F157" s="48">
        <v>29</v>
      </c>
    </row>
    <row r="158" spans="2:11" ht="15">
      <c r="B158" s="43"/>
      <c r="C158" s="44"/>
      <c r="F158" s="48">
        <v>3</v>
      </c>
      <c r="I158" s="88">
        <v>0</v>
      </c>
      <c r="J158" s="89">
        <v>0</v>
      </c>
      <c r="K158" s="89">
        <v>0</v>
      </c>
    </row>
    <row r="159" spans="2:11" ht="15">
      <c r="B159" s="43"/>
      <c r="C159" s="44"/>
      <c r="F159" s="49">
        <v>22</v>
      </c>
      <c r="I159" s="90">
        <v>1</v>
      </c>
      <c r="J159" s="92">
        <v>0.08333333333333333</v>
      </c>
      <c r="K159" s="93">
        <v>0.1</v>
      </c>
    </row>
    <row r="160" spans="2:11" ht="15">
      <c r="B160" s="45"/>
      <c r="C160" s="46"/>
      <c r="I160" s="91">
        <v>2</v>
      </c>
      <c r="J160" s="89">
        <v>0.16666666666666666</v>
      </c>
      <c r="K160" s="94">
        <v>0.12</v>
      </c>
    </row>
    <row r="161" spans="9:11" ht="15">
      <c r="I161" s="91">
        <v>3</v>
      </c>
      <c r="J161" s="89">
        <v>0.25</v>
      </c>
      <c r="K161" s="94">
        <v>0.2</v>
      </c>
    </row>
    <row r="162" spans="2:11" ht="15">
      <c r="B162" s="41" t="s">
        <v>116</v>
      </c>
      <c r="C162" s="42"/>
      <c r="I162" s="91">
        <v>4</v>
      </c>
      <c r="J162" s="89">
        <v>0.3333333333333333</v>
      </c>
      <c r="K162" s="94">
        <v>0.3</v>
      </c>
    </row>
    <row r="163" spans="2:11" ht="15">
      <c r="B163" s="43"/>
      <c r="C163" s="44"/>
      <c r="I163" s="91">
        <v>5</v>
      </c>
      <c r="J163" s="89">
        <v>0.4166666666666667</v>
      </c>
      <c r="K163" s="94">
        <v>0.47</v>
      </c>
    </row>
    <row r="164" spans="2:11" ht="15">
      <c r="B164" s="43"/>
      <c r="C164" s="44"/>
      <c r="I164" s="91">
        <v>6</v>
      </c>
      <c r="J164" s="89">
        <v>0.5</v>
      </c>
      <c r="K164" s="94">
        <v>0.51</v>
      </c>
    </row>
    <row r="165" spans="2:11" ht="15">
      <c r="B165" s="43"/>
      <c r="C165" s="44"/>
      <c r="I165" s="91">
        <v>7</v>
      </c>
      <c r="J165" s="89">
        <v>0.5833333333333334</v>
      </c>
      <c r="K165" s="94">
        <v>0.53</v>
      </c>
    </row>
    <row r="166" spans="2:11" ht="15">
      <c r="B166" s="43"/>
      <c r="C166" s="44"/>
      <c r="I166" s="91">
        <v>8</v>
      </c>
      <c r="J166" s="89">
        <v>0.6666666666666666</v>
      </c>
      <c r="K166" s="94">
        <v>0.58</v>
      </c>
    </row>
    <row r="167" spans="2:11" ht="15">
      <c r="B167" s="43"/>
      <c r="C167" s="44"/>
      <c r="I167" s="91">
        <v>9</v>
      </c>
      <c r="J167" s="89">
        <v>0.75</v>
      </c>
      <c r="K167" s="94">
        <v>0.66</v>
      </c>
    </row>
    <row r="168" spans="2:11" ht="15">
      <c r="B168" s="45"/>
      <c r="C168" s="46"/>
      <c r="I168" s="91">
        <v>10</v>
      </c>
      <c r="J168" s="89">
        <v>0.8333333333333334</v>
      </c>
      <c r="K168" s="94"/>
    </row>
    <row r="169" spans="9:11" ht="15">
      <c r="I169" s="91">
        <v>11</v>
      </c>
      <c r="J169" s="89">
        <v>0.9166666666666666</v>
      </c>
      <c r="K169" s="94"/>
    </row>
    <row r="170" spans="2:11" ht="15">
      <c r="B170" s="41" t="s">
        <v>136</v>
      </c>
      <c r="C170" s="42"/>
      <c r="I170" s="95">
        <v>12</v>
      </c>
      <c r="J170" s="96">
        <v>1</v>
      </c>
      <c r="K170" s="97"/>
    </row>
    <row r="171" spans="2:6" ht="15">
      <c r="B171" s="43"/>
      <c r="C171" s="44"/>
      <c r="F171" s="47">
        <v>2</v>
      </c>
    </row>
    <row r="172" spans="2:6" ht="15">
      <c r="B172" s="43"/>
      <c r="C172" s="44"/>
      <c r="F172" s="48">
        <v>4</v>
      </c>
    </row>
    <row r="173" spans="2:6" ht="15">
      <c r="B173" s="43"/>
      <c r="C173" s="44"/>
      <c r="F173" s="48">
        <v>3</v>
      </c>
    </row>
    <row r="174" spans="2:6" ht="15">
      <c r="B174" s="43"/>
      <c r="C174" s="44"/>
      <c r="F174" s="48">
        <v>9</v>
      </c>
    </row>
    <row r="175" spans="2:6" ht="15">
      <c r="B175" s="43"/>
      <c r="C175" s="44"/>
      <c r="F175" s="48">
        <v>5</v>
      </c>
    </row>
    <row r="176" spans="2:6" ht="15">
      <c r="B176" s="45"/>
      <c r="C176" s="46"/>
      <c r="F176" s="49">
        <v>3</v>
      </c>
    </row>
    <row r="178" spans="2:3" ht="15">
      <c r="B178" s="41" t="s">
        <v>165</v>
      </c>
      <c r="C178" s="42"/>
    </row>
    <row r="179" spans="2:10" ht="15">
      <c r="B179" s="43"/>
      <c r="C179" s="44"/>
      <c r="F179" s="90">
        <v>260</v>
      </c>
      <c r="G179" s="61"/>
      <c r="H179" s="63"/>
      <c r="I179" s="63"/>
      <c r="J179" s="63"/>
    </row>
    <row r="180" spans="2:10" ht="15">
      <c r="B180" s="43"/>
      <c r="C180" s="44"/>
      <c r="F180" s="91">
        <v>50</v>
      </c>
      <c r="G180" s="64"/>
      <c r="H180" s="63"/>
      <c r="I180" s="63"/>
      <c r="J180" s="63"/>
    </row>
    <row r="181" spans="2:10" ht="15">
      <c r="B181" s="43"/>
      <c r="C181" s="44"/>
      <c r="F181" s="91">
        <v>40</v>
      </c>
      <c r="G181" s="64"/>
      <c r="H181" s="63"/>
      <c r="I181" s="63"/>
      <c r="J181" s="63"/>
    </row>
    <row r="182" spans="2:10" ht="15">
      <c r="B182" s="43"/>
      <c r="C182" s="44"/>
      <c r="F182" s="62"/>
      <c r="G182" s="64">
        <v>520</v>
      </c>
      <c r="H182" s="63"/>
      <c r="I182" s="63"/>
      <c r="J182" s="63"/>
    </row>
    <row r="183" spans="2:10" ht="15">
      <c r="B183" s="43"/>
      <c r="C183" s="44"/>
      <c r="F183" s="62"/>
      <c r="G183" s="64">
        <v>120</v>
      </c>
      <c r="H183" s="63"/>
      <c r="I183" s="63"/>
      <c r="J183" s="63"/>
    </row>
    <row r="184" spans="2:10" ht="15">
      <c r="B184" s="45"/>
      <c r="C184" s="46"/>
      <c r="F184" s="95">
        <v>290</v>
      </c>
      <c r="G184" s="67">
        <v>610</v>
      </c>
      <c r="H184" s="63"/>
      <c r="I184" s="63"/>
      <c r="J184" s="63"/>
    </row>
    <row r="186" spans="2:3" ht="15">
      <c r="B186" s="41" t="s">
        <v>166</v>
      </c>
      <c r="C186" s="42"/>
    </row>
    <row r="187" spans="2:3" ht="15">
      <c r="B187" s="43"/>
      <c r="C187" s="44"/>
    </row>
    <row r="188" spans="2:6" ht="15">
      <c r="B188" s="43"/>
      <c r="C188" s="44"/>
      <c r="F188" s="27"/>
    </row>
    <row r="189" spans="2:3" ht="15">
      <c r="B189" s="43"/>
      <c r="C189" s="44"/>
    </row>
    <row r="190" spans="2:3" ht="15">
      <c r="B190" s="43"/>
      <c r="C190" s="44"/>
    </row>
    <row r="191" spans="2:3" ht="15">
      <c r="B191" s="43"/>
      <c r="C191" s="44"/>
    </row>
    <row r="192" spans="2:3" ht="15">
      <c r="B192" s="45"/>
      <c r="C192" s="46"/>
    </row>
    <row r="194" spans="2:3" ht="15">
      <c r="B194" s="41" t="s">
        <v>171</v>
      </c>
      <c r="C194" s="42"/>
    </row>
    <row r="195" spans="2:3" ht="15">
      <c r="B195" s="43"/>
      <c r="C195" s="44"/>
    </row>
    <row r="196" spans="2:7" ht="15">
      <c r="B196" s="43"/>
      <c r="C196" s="44"/>
      <c r="F196" s="59">
        <v>80</v>
      </c>
      <c r="G196" s="61">
        <v>0</v>
      </c>
    </row>
    <row r="197" spans="2:7" ht="15">
      <c r="B197" s="43"/>
      <c r="C197" s="44"/>
      <c r="F197" s="62">
        <v>80</v>
      </c>
      <c r="G197" s="64">
        <v>0</v>
      </c>
    </row>
    <row r="198" spans="2:7" ht="15">
      <c r="B198" s="43"/>
      <c r="C198" s="44"/>
      <c r="F198" s="62">
        <v>75</v>
      </c>
      <c r="G198" s="64">
        <v>0</v>
      </c>
    </row>
    <row r="199" spans="2:7" ht="15">
      <c r="B199" s="43"/>
      <c r="C199" s="44"/>
      <c r="F199" s="62">
        <v>60</v>
      </c>
      <c r="G199" s="64">
        <v>10</v>
      </c>
    </row>
    <row r="200" spans="2:7" ht="15">
      <c r="B200" s="45"/>
      <c r="C200" s="46"/>
      <c r="F200" s="62">
        <v>70</v>
      </c>
      <c r="G200" s="64">
        <v>15</v>
      </c>
    </row>
    <row r="201" spans="6:7" ht="15">
      <c r="F201" s="62">
        <v>80</v>
      </c>
      <c r="G201" s="64">
        <v>10</v>
      </c>
    </row>
    <row r="202" spans="2:7" ht="15">
      <c r="B202" s="41" t="s">
        <v>172</v>
      </c>
      <c r="C202" s="42"/>
      <c r="F202" s="62">
        <v>85</v>
      </c>
      <c r="G202" s="64">
        <v>5</v>
      </c>
    </row>
    <row r="203" spans="2:7" ht="15">
      <c r="B203" s="43"/>
      <c r="C203" s="44"/>
      <c r="F203" s="62">
        <v>85</v>
      </c>
      <c r="G203" s="64">
        <v>5</v>
      </c>
    </row>
    <row r="204" spans="2:7" ht="15">
      <c r="B204" s="43"/>
      <c r="C204" s="44"/>
      <c r="F204" s="62">
        <v>65</v>
      </c>
      <c r="G204" s="64">
        <v>10</v>
      </c>
    </row>
    <row r="205" spans="2:7" ht="15">
      <c r="B205" s="43"/>
      <c r="C205" s="44"/>
      <c r="F205" s="65">
        <v>70</v>
      </c>
      <c r="G205" s="67">
        <v>20</v>
      </c>
    </row>
    <row r="206" spans="2:3" ht="15">
      <c r="B206" s="43"/>
      <c r="C206" s="44"/>
    </row>
    <row r="207" spans="2:3" ht="15">
      <c r="B207" s="43"/>
      <c r="C207" s="44"/>
    </row>
    <row r="208" spans="2:3" ht="15">
      <c r="B208" s="45"/>
      <c r="C208" s="46"/>
    </row>
    <row r="210" spans="2:11" ht="15">
      <c r="B210" s="41" t="s">
        <v>175</v>
      </c>
      <c r="C210" s="42"/>
      <c r="F210" s="59">
        <v>25</v>
      </c>
      <c r="G210" s="60">
        <v>60</v>
      </c>
      <c r="H210" s="60"/>
      <c r="I210" s="60">
        <f>MIN(100-F210,G210)</f>
        <v>60</v>
      </c>
      <c r="J210" s="60">
        <f>MAX(100-F210-G210,0)</f>
        <v>15</v>
      </c>
      <c r="K210" s="61">
        <f>-MIN(100-F210-G210,0)</f>
        <v>0</v>
      </c>
    </row>
    <row r="211" spans="2:11" ht="15">
      <c r="B211" s="43"/>
      <c r="C211" s="44"/>
      <c r="F211" s="62">
        <v>27</v>
      </c>
      <c r="G211" s="63">
        <v>65</v>
      </c>
      <c r="H211" s="63"/>
      <c r="I211" s="63">
        <f aca="true" t="shared" si="12" ref="I211:I221">MIN(100-F211,G211)</f>
        <v>65</v>
      </c>
      <c r="J211" s="63">
        <f aca="true" t="shared" si="13" ref="J211:J221">MAX(100-F211-G211,0)</f>
        <v>8</v>
      </c>
      <c r="K211" s="64">
        <f aca="true" t="shared" si="14" ref="K211:K221">-MIN(100-F211-G211,0)</f>
        <v>0</v>
      </c>
    </row>
    <row r="212" spans="2:11" ht="15">
      <c r="B212" s="43"/>
      <c r="C212" s="44"/>
      <c r="F212" s="62">
        <v>20</v>
      </c>
      <c r="G212" s="63">
        <v>65</v>
      </c>
      <c r="H212" s="63"/>
      <c r="I212" s="63">
        <f t="shared" si="12"/>
        <v>65</v>
      </c>
      <c r="J212" s="63">
        <f t="shared" si="13"/>
        <v>15</v>
      </c>
      <c r="K212" s="64">
        <f t="shared" si="14"/>
        <v>0</v>
      </c>
    </row>
    <row r="213" spans="2:11" ht="15">
      <c r="B213" s="43"/>
      <c r="C213" s="44"/>
      <c r="F213" s="62">
        <v>30</v>
      </c>
      <c r="G213" s="63">
        <v>80</v>
      </c>
      <c r="H213" s="63"/>
      <c r="I213" s="63">
        <f t="shared" si="12"/>
        <v>70</v>
      </c>
      <c r="J213" s="63">
        <f t="shared" si="13"/>
        <v>0</v>
      </c>
      <c r="K213" s="64">
        <f t="shared" si="14"/>
        <v>10</v>
      </c>
    </row>
    <row r="214" spans="2:11" ht="15">
      <c r="B214" s="43"/>
      <c r="C214" s="44"/>
      <c r="F214" s="62">
        <v>50</v>
      </c>
      <c r="G214" s="63">
        <v>50</v>
      </c>
      <c r="H214" s="63"/>
      <c r="I214" s="63">
        <f t="shared" si="12"/>
        <v>50</v>
      </c>
      <c r="J214" s="63">
        <f t="shared" si="13"/>
        <v>0</v>
      </c>
      <c r="K214" s="64">
        <f t="shared" si="14"/>
        <v>0</v>
      </c>
    </row>
    <row r="215" spans="2:11" ht="15">
      <c r="B215" s="43"/>
      <c r="C215" s="44"/>
      <c r="F215" s="62">
        <v>25</v>
      </c>
      <c r="G215" s="63">
        <v>70</v>
      </c>
      <c r="H215" s="63"/>
      <c r="I215" s="63">
        <f t="shared" si="12"/>
        <v>70</v>
      </c>
      <c r="J215" s="63">
        <f t="shared" si="13"/>
        <v>5</v>
      </c>
      <c r="K215" s="64">
        <f t="shared" si="14"/>
        <v>0</v>
      </c>
    </row>
    <row r="216" spans="2:11" ht="15">
      <c r="B216" s="43"/>
      <c r="C216" s="44"/>
      <c r="F216" s="62">
        <v>25</v>
      </c>
      <c r="G216" s="63">
        <v>53</v>
      </c>
      <c r="H216" s="63"/>
      <c r="I216" s="63">
        <f t="shared" si="12"/>
        <v>53</v>
      </c>
      <c r="J216" s="63">
        <f t="shared" si="13"/>
        <v>22</v>
      </c>
      <c r="K216" s="64">
        <f t="shared" si="14"/>
        <v>0</v>
      </c>
    </row>
    <row r="217" spans="2:11" ht="15">
      <c r="B217" s="43"/>
      <c r="C217" s="44"/>
      <c r="F217" s="62">
        <v>22</v>
      </c>
      <c r="G217" s="63">
        <v>85</v>
      </c>
      <c r="H217" s="63"/>
      <c r="I217" s="63">
        <f t="shared" si="12"/>
        <v>78</v>
      </c>
      <c r="J217" s="63">
        <f t="shared" si="13"/>
        <v>0</v>
      </c>
      <c r="K217" s="64">
        <f t="shared" si="14"/>
        <v>7</v>
      </c>
    </row>
    <row r="218" spans="2:11" ht="15">
      <c r="B218" s="43"/>
      <c r="C218" s="44"/>
      <c r="F218" s="62">
        <v>15</v>
      </c>
      <c r="G218" s="63">
        <v>70</v>
      </c>
      <c r="H218" s="63"/>
      <c r="I218" s="63">
        <f t="shared" si="12"/>
        <v>70</v>
      </c>
      <c r="J218" s="63">
        <f t="shared" si="13"/>
        <v>15</v>
      </c>
      <c r="K218" s="64">
        <f t="shared" si="14"/>
        <v>0</v>
      </c>
    </row>
    <row r="219" spans="2:11" ht="15">
      <c r="B219" s="43"/>
      <c r="C219" s="44"/>
      <c r="F219" s="62">
        <v>5</v>
      </c>
      <c r="G219" s="63">
        <v>83</v>
      </c>
      <c r="H219" s="63"/>
      <c r="I219" s="63">
        <f t="shared" si="12"/>
        <v>83</v>
      </c>
      <c r="J219" s="63">
        <f t="shared" si="13"/>
        <v>12</v>
      </c>
      <c r="K219" s="64">
        <f t="shared" si="14"/>
        <v>0</v>
      </c>
    </row>
    <row r="220" spans="2:11" ht="15">
      <c r="B220" s="43"/>
      <c r="C220" s="44"/>
      <c r="F220" s="62">
        <v>30</v>
      </c>
      <c r="G220" s="63">
        <v>85</v>
      </c>
      <c r="H220" s="63"/>
      <c r="I220" s="63">
        <f t="shared" si="12"/>
        <v>70</v>
      </c>
      <c r="J220" s="63">
        <f t="shared" si="13"/>
        <v>0</v>
      </c>
      <c r="K220" s="64">
        <f t="shared" si="14"/>
        <v>15</v>
      </c>
    </row>
    <row r="221" spans="2:11" ht="15">
      <c r="B221" s="43"/>
      <c r="C221" s="44"/>
      <c r="F221" s="65">
        <v>28</v>
      </c>
      <c r="G221" s="66">
        <v>65</v>
      </c>
      <c r="H221" s="66"/>
      <c r="I221" s="66">
        <f t="shared" si="12"/>
        <v>65</v>
      </c>
      <c r="J221" s="66">
        <f t="shared" si="13"/>
        <v>7</v>
      </c>
      <c r="K221" s="67">
        <f t="shared" si="14"/>
        <v>0</v>
      </c>
    </row>
    <row r="222" spans="2:3" ht="15">
      <c r="B222" s="43"/>
      <c r="C222" s="44"/>
    </row>
    <row r="223" spans="2:3" ht="15">
      <c r="B223" s="43"/>
      <c r="C223" s="44"/>
    </row>
    <row r="224" spans="2:3" ht="15">
      <c r="B224" s="45"/>
      <c r="C224" s="46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B2:I29"/>
  <sheetViews>
    <sheetView showGridLines="0" showRowColHeaders="0" defaultGridColor="0" colorId="31" workbookViewId="0" topLeftCell="A1">
      <selection activeCell="A1" sqref="A1"/>
    </sheetView>
  </sheetViews>
  <sheetFormatPr defaultColWidth="8.796875" defaultRowHeight="15"/>
  <cols>
    <col min="1" max="16384" width="9.69921875" style="0" customWidth="1"/>
  </cols>
  <sheetData>
    <row r="1" s="2" customFormat="1" ht="18"/>
    <row r="2" s="2" customFormat="1" ht="18">
      <c r="B2" s="18" t="s">
        <v>29</v>
      </c>
    </row>
    <row r="3" s="2" customFormat="1" ht="18"/>
    <row r="4" s="2" customFormat="1" ht="18"/>
    <row r="5" s="9" customFormat="1" ht="3.75" customHeight="1"/>
    <row r="6" ht="3.75" customHeight="1"/>
    <row r="7" s="1" customFormat="1" ht="3.75" customHeight="1"/>
    <row r="10" spans="2:9" ht="15">
      <c r="B10" s="10" t="s">
        <v>28</v>
      </c>
      <c r="I10" s="11" t="s">
        <v>17</v>
      </c>
    </row>
    <row r="11" ht="15">
      <c r="B11" s="3"/>
    </row>
    <row r="12" spans="2:9" ht="15">
      <c r="B12" s="15"/>
      <c r="C12" s="15"/>
      <c r="D12" s="15"/>
      <c r="E12" s="15"/>
      <c r="F12" s="15"/>
      <c r="G12" s="15"/>
      <c r="H12" s="15"/>
      <c r="I12" s="15"/>
    </row>
    <row r="14" spans="2:9" ht="15">
      <c r="B14" s="16" t="s">
        <v>18</v>
      </c>
      <c r="C14" s="13"/>
      <c r="D14" s="13"/>
      <c r="E14" s="13"/>
      <c r="F14" s="13"/>
      <c r="G14" s="13"/>
      <c r="H14" s="13"/>
      <c r="I14" s="14" t="s">
        <v>24</v>
      </c>
    </row>
    <row r="15" spans="2:9" ht="15">
      <c r="B15" s="12" t="s">
        <v>30</v>
      </c>
      <c r="C15" s="13"/>
      <c r="D15" s="13"/>
      <c r="E15" s="13"/>
      <c r="F15" s="13"/>
      <c r="G15" s="13"/>
      <c r="H15" s="13"/>
      <c r="I15" s="17" t="s">
        <v>31</v>
      </c>
    </row>
    <row r="16" spans="2:9" ht="15">
      <c r="B16" s="13" t="s">
        <v>19</v>
      </c>
      <c r="C16" s="13"/>
      <c r="D16" s="13"/>
      <c r="E16" s="13"/>
      <c r="F16" s="13"/>
      <c r="G16" s="13"/>
      <c r="H16" s="13"/>
      <c r="I16" s="14" t="s">
        <v>32</v>
      </c>
    </row>
    <row r="17" spans="2:9" ht="15">
      <c r="B17" s="13" t="s">
        <v>20</v>
      </c>
      <c r="C17" s="13"/>
      <c r="D17" s="13"/>
      <c r="E17" s="13"/>
      <c r="F17" s="13"/>
      <c r="G17" s="13"/>
      <c r="H17" s="13"/>
      <c r="I17" s="17" t="s">
        <v>33</v>
      </c>
    </row>
    <row r="18" spans="2:9" ht="15">
      <c r="B18" s="13" t="s">
        <v>22</v>
      </c>
      <c r="C18" s="13"/>
      <c r="D18" s="13"/>
      <c r="E18" s="13"/>
      <c r="F18" s="13"/>
      <c r="G18" s="13"/>
      <c r="H18" s="13"/>
      <c r="I18" s="14" t="s">
        <v>26</v>
      </c>
    </row>
    <row r="19" spans="2:9" ht="15">
      <c r="B19" s="12" t="s">
        <v>23</v>
      </c>
      <c r="C19" s="13"/>
      <c r="D19" s="13"/>
      <c r="E19" s="13"/>
      <c r="F19" s="13"/>
      <c r="G19" s="13"/>
      <c r="H19" s="13"/>
      <c r="I19" s="17" t="s">
        <v>27</v>
      </c>
    </row>
    <row r="20" spans="2:9" ht="15">
      <c r="B20" s="13" t="s">
        <v>21</v>
      </c>
      <c r="C20" s="13"/>
      <c r="D20" s="13"/>
      <c r="E20" s="13"/>
      <c r="F20" s="13"/>
      <c r="G20" s="13"/>
      <c r="H20" s="13"/>
      <c r="I20" s="14" t="s">
        <v>25</v>
      </c>
    </row>
    <row r="21" spans="2:9" ht="15">
      <c r="B21" s="13"/>
      <c r="C21" s="13"/>
      <c r="D21" s="13"/>
      <c r="E21" s="13"/>
      <c r="F21" s="13"/>
      <c r="G21" s="13"/>
      <c r="H21" s="13"/>
      <c r="I21" s="14"/>
    </row>
    <row r="22" spans="2:9" ht="15">
      <c r="B22" s="13"/>
      <c r="C22" s="13"/>
      <c r="D22" s="13"/>
      <c r="E22" s="13"/>
      <c r="F22" s="13"/>
      <c r="G22" s="13"/>
      <c r="H22" s="13"/>
      <c r="I22" s="14"/>
    </row>
    <row r="23" spans="2:9" ht="15">
      <c r="B23" s="13"/>
      <c r="C23" s="13"/>
      <c r="D23" s="13"/>
      <c r="E23" s="13"/>
      <c r="F23" s="13"/>
      <c r="G23" s="13"/>
      <c r="H23" s="13"/>
      <c r="I23" s="14"/>
    </row>
    <row r="24" spans="2:9" ht="15">
      <c r="B24" s="13"/>
      <c r="C24" s="13"/>
      <c r="D24" s="13"/>
      <c r="E24" s="13"/>
      <c r="F24" s="13"/>
      <c r="G24" s="13"/>
      <c r="H24" s="13"/>
      <c r="I24" s="14"/>
    </row>
    <row r="25" spans="2:9" ht="15">
      <c r="B25" s="13"/>
      <c r="C25" s="13"/>
      <c r="D25" s="13"/>
      <c r="E25" s="13"/>
      <c r="F25" s="13"/>
      <c r="G25" s="13"/>
      <c r="H25" s="13"/>
      <c r="I25" s="14"/>
    </row>
    <row r="26" spans="2:9" ht="15">
      <c r="B26" s="13"/>
      <c r="C26" s="13"/>
      <c r="D26" s="13"/>
      <c r="E26" s="13"/>
      <c r="F26" s="13"/>
      <c r="G26" s="13"/>
      <c r="H26" s="13"/>
      <c r="I26" s="14"/>
    </row>
    <row r="27" spans="2:9" ht="15">
      <c r="B27" s="13"/>
      <c r="C27" s="13"/>
      <c r="D27" s="13"/>
      <c r="E27" s="13"/>
      <c r="F27" s="13"/>
      <c r="G27" s="13"/>
      <c r="H27" s="13"/>
      <c r="I27" s="14"/>
    </row>
    <row r="28" spans="2:9" ht="15">
      <c r="B28" s="19"/>
      <c r="C28" s="13"/>
      <c r="D28" s="13"/>
      <c r="E28" s="13"/>
      <c r="F28" s="13"/>
      <c r="G28" s="13"/>
      <c r="H28" s="13"/>
      <c r="I28" s="14"/>
    </row>
    <row r="29" spans="2:9" ht="15">
      <c r="B29" s="10"/>
      <c r="C29" s="13"/>
      <c r="D29" s="13"/>
      <c r="E29" s="13"/>
      <c r="F29" s="13"/>
      <c r="G29" s="13"/>
      <c r="H29" s="13"/>
      <c r="I29" s="13"/>
    </row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tabColor indexed="19"/>
  </sheetPr>
  <dimension ref="B2:C34"/>
  <sheetViews>
    <sheetView showGridLines="0" showRowColHeaders="0" defaultGridColor="0" colorId="31" workbookViewId="0" topLeftCell="A1">
      <selection activeCell="A1" sqref="A1"/>
    </sheetView>
  </sheetViews>
  <sheetFormatPr defaultColWidth="8.796875" defaultRowHeight="15"/>
  <cols>
    <col min="1" max="16384" width="9.69921875" style="0" customWidth="1"/>
  </cols>
  <sheetData>
    <row r="1" s="2" customFormat="1" ht="18"/>
    <row r="2" s="2" customFormat="1" ht="18">
      <c r="B2" s="18" t="s">
        <v>34</v>
      </c>
    </row>
    <row r="3" s="2" customFormat="1" ht="18"/>
    <row r="4" s="2" customFormat="1" ht="18"/>
    <row r="5" s="9" customFormat="1" ht="3.75" customHeight="1"/>
    <row r="6" ht="3.75" customHeight="1"/>
    <row r="7" s="1" customFormat="1" ht="3.75" customHeight="1"/>
    <row r="10" ht="15">
      <c r="B10" s="3" t="s">
        <v>35</v>
      </c>
    </row>
    <row r="12" ht="15">
      <c r="B12" s="3" t="s">
        <v>39</v>
      </c>
    </row>
    <row r="14" ht="15">
      <c r="B14" s="10" t="s">
        <v>99</v>
      </c>
    </row>
    <row r="16" spans="2:3" ht="15">
      <c r="B16" s="37">
        <v>300</v>
      </c>
      <c r="C16" s="37">
        <v>275</v>
      </c>
    </row>
    <row r="17" spans="2:3" ht="15">
      <c r="B17" s="37">
        <v>600</v>
      </c>
      <c r="C17" s="37">
        <v>650</v>
      </c>
    </row>
    <row r="22" ht="15">
      <c r="B22" s="3" t="s">
        <v>36</v>
      </c>
    </row>
    <row r="24" ht="15">
      <c r="C24" s="27" t="s">
        <v>100</v>
      </c>
    </row>
    <row r="25" ht="15">
      <c r="C25" s="20" t="s">
        <v>37</v>
      </c>
    </row>
    <row r="26" ht="15">
      <c r="C26" t="s">
        <v>38</v>
      </c>
    </row>
    <row r="28" ht="15">
      <c r="B28" s="10" t="s">
        <v>40</v>
      </c>
    </row>
    <row r="31" ht="15">
      <c r="B31" s="10"/>
    </row>
    <row r="34" ht="15">
      <c r="B34" s="3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2">
    <tabColor indexed="19"/>
  </sheetPr>
  <dimension ref="B2:I83"/>
  <sheetViews>
    <sheetView showGridLines="0" showRowColHeaders="0" defaultGridColor="0" colorId="31" workbookViewId="0" topLeftCell="A1">
      <selection activeCell="A1" sqref="A1"/>
    </sheetView>
  </sheetViews>
  <sheetFormatPr defaultColWidth="8.796875" defaultRowHeight="15"/>
  <cols>
    <col min="1" max="1" width="9.69921875" style="0" customWidth="1"/>
    <col min="2" max="2" width="10.69921875" style="0" customWidth="1"/>
    <col min="3" max="16384" width="9.69921875" style="0" customWidth="1"/>
  </cols>
  <sheetData>
    <row r="1" s="2" customFormat="1" ht="18"/>
    <row r="2" s="2" customFormat="1" ht="18">
      <c r="B2" s="18" t="s">
        <v>101</v>
      </c>
    </row>
    <row r="3" s="2" customFormat="1" ht="18">
      <c r="B3" s="18" t="s">
        <v>34</v>
      </c>
    </row>
    <row r="4" s="2" customFormat="1" ht="18"/>
    <row r="5" s="9" customFormat="1" ht="3.75" customHeight="1"/>
    <row r="6" ht="3.75" customHeight="1"/>
    <row r="7" s="1" customFormat="1" ht="3.75" customHeight="1"/>
    <row r="10" spans="2:3" ht="15">
      <c r="B10" s="3" t="s">
        <v>46</v>
      </c>
      <c r="C10" s="4"/>
    </row>
    <row r="11" spans="2:3" ht="15">
      <c r="B11" s="4"/>
      <c r="C11" s="4"/>
    </row>
    <row r="12" spans="2:3" ht="15">
      <c r="B12" s="4"/>
      <c r="C12" s="4"/>
    </row>
    <row r="13" spans="2:3" ht="15">
      <c r="B13" s="4"/>
      <c r="C13" s="4"/>
    </row>
    <row r="14" spans="2:3" ht="15">
      <c r="B14" s="4"/>
      <c r="C14" s="4"/>
    </row>
    <row r="15" spans="2:3" ht="15">
      <c r="B15" s="4"/>
      <c r="C15" s="4"/>
    </row>
    <row r="16" spans="2:3" ht="15">
      <c r="B16" s="10" t="s">
        <v>53</v>
      </c>
      <c r="C16" s="4"/>
    </row>
    <row r="17" spans="2:3" ht="15">
      <c r="B17" s="4"/>
      <c r="C17" s="22"/>
    </row>
    <row r="18" spans="2:3" ht="15">
      <c r="B18" s="4"/>
      <c r="C18" s="4"/>
    </row>
    <row r="19" spans="2:3" ht="15">
      <c r="B19" s="4"/>
      <c r="C19" s="4"/>
    </row>
    <row r="20" spans="2:3" ht="15">
      <c r="B20" s="4"/>
      <c r="C20" s="4"/>
    </row>
    <row r="21" spans="2:3" ht="15">
      <c r="B21" s="4"/>
      <c r="C21" s="4"/>
    </row>
    <row r="22" spans="2:3" ht="15">
      <c r="B22" s="4"/>
      <c r="C22" s="4"/>
    </row>
    <row r="34" ht="15">
      <c r="B34" s="3" t="s">
        <v>41</v>
      </c>
    </row>
    <row r="37" ht="15.75">
      <c r="B37" s="29" t="s">
        <v>54</v>
      </c>
    </row>
    <row r="41" spans="2:9" ht="15">
      <c r="B41" s="3" t="s">
        <v>16</v>
      </c>
      <c r="C41" s="23">
        <v>20000</v>
      </c>
      <c r="D41" s="23">
        <v>40000</v>
      </c>
      <c r="E41" s="23">
        <v>40000</v>
      </c>
      <c r="F41" s="23">
        <v>40000</v>
      </c>
      <c r="G41" s="23"/>
      <c r="H41" s="23"/>
      <c r="I41" s="23"/>
    </row>
    <row r="42" spans="2:9" ht="15">
      <c r="B42" s="3" t="s">
        <v>42</v>
      </c>
      <c r="C42" s="23">
        <v>15000</v>
      </c>
      <c r="D42" s="23">
        <f>C42*1.025</f>
        <v>15374.999999999998</v>
      </c>
      <c r="E42" s="23">
        <f>D42*1.035</f>
        <v>15913.124999999996</v>
      </c>
      <c r="F42" s="23">
        <f>E42*1.035</f>
        <v>16470.084374999995</v>
      </c>
      <c r="G42" s="23"/>
      <c r="H42" s="23"/>
      <c r="I42" s="23"/>
    </row>
    <row r="43" spans="2:9" ht="15">
      <c r="B43" s="3" t="s">
        <v>43</v>
      </c>
      <c r="C43" s="23">
        <v>7000</v>
      </c>
      <c r="D43" s="23">
        <f>C43*1.025</f>
        <v>7174.999999999999</v>
      </c>
      <c r="E43" s="23">
        <f>D43*1.035</f>
        <v>7426.124999999998</v>
      </c>
      <c r="F43" s="23">
        <f>E43*1.035</f>
        <v>7686.039374999998</v>
      </c>
      <c r="G43" s="23"/>
      <c r="H43" s="23"/>
      <c r="I43" s="23"/>
    </row>
    <row r="44" spans="2:9" ht="15">
      <c r="B44" s="3" t="s">
        <v>45</v>
      </c>
      <c r="C44" s="24">
        <f>SUM(C41:C43)</f>
        <v>42000</v>
      </c>
      <c r="D44" s="24">
        <f>SUM(D41:D43)</f>
        <v>62550</v>
      </c>
      <c r="E44" s="24">
        <f>SUM(E41:E43)</f>
        <v>63339.25</v>
      </c>
      <c r="F44" s="24">
        <f>SUM(F41:F43)</f>
        <v>64156.12374999999</v>
      </c>
      <c r="G44" s="23"/>
      <c r="H44" s="23"/>
      <c r="I44" s="23"/>
    </row>
    <row r="46" spans="2:3" ht="15">
      <c r="B46" t="s">
        <v>44</v>
      </c>
      <c r="C46" s="23">
        <f>SUM(C41:F41)</f>
        <v>140000</v>
      </c>
    </row>
    <row r="47" spans="2:3" ht="15">
      <c r="B47" t="s">
        <v>45</v>
      </c>
      <c r="C47" s="23">
        <f>SUM(C44:F44)</f>
        <v>232045.37375</v>
      </c>
    </row>
    <row r="50" spans="3:5" ht="15">
      <c r="C50" s="25" t="s">
        <v>47</v>
      </c>
      <c r="D50" s="25" t="s">
        <v>49</v>
      </c>
      <c r="E50" s="25"/>
    </row>
    <row r="51" spans="2:5" ht="15">
      <c r="B51" s="25" t="s">
        <v>52</v>
      </c>
      <c r="C51" s="25" t="s">
        <v>48</v>
      </c>
      <c r="D51" s="25" t="s">
        <v>50</v>
      </c>
      <c r="E51" s="25" t="s">
        <v>51</v>
      </c>
    </row>
    <row r="53" spans="2:5" ht="15">
      <c r="B53">
        <v>2006</v>
      </c>
      <c r="C53" s="23">
        <v>20000</v>
      </c>
      <c r="D53" s="23">
        <v>40000</v>
      </c>
      <c r="E53" s="26">
        <f>C53/D53</f>
        <v>0.5</v>
      </c>
    </row>
    <row r="54" spans="2:5" ht="15">
      <c r="B54">
        <f>B53+1</f>
        <v>2007</v>
      </c>
      <c r="C54" s="23">
        <v>40000</v>
      </c>
      <c r="D54" s="23">
        <v>41500</v>
      </c>
      <c r="E54" s="26">
        <f aca="true" t="shared" si="0" ref="E54:E64">C54/D54</f>
        <v>0.963855421686747</v>
      </c>
    </row>
    <row r="55" spans="2:5" ht="15">
      <c r="B55">
        <f aca="true" t="shared" si="1" ref="B55:B64">B54+1</f>
        <v>2008</v>
      </c>
      <c r="C55" s="23">
        <v>40000</v>
      </c>
      <c r="D55" s="23">
        <v>41600</v>
      </c>
      <c r="E55" s="26">
        <f t="shared" si="0"/>
        <v>0.9615384615384616</v>
      </c>
    </row>
    <row r="56" spans="2:5" ht="15">
      <c r="B56">
        <f t="shared" si="1"/>
        <v>2009</v>
      </c>
      <c r="C56" s="23">
        <v>40000</v>
      </c>
      <c r="D56" s="23">
        <v>41700</v>
      </c>
      <c r="E56" s="26">
        <f t="shared" si="0"/>
        <v>0.9592326139088729</v>
      </c>
    </row>
    <row r="57" spans="2:5" ht="15">
      <c r="B57">
        <f t="shared" si="1"/>
        <v>2010</v>
      </c>
      <c r="C57" s="23">
        <v>40000</v>
      </c>
      <c r="D57" s="23">
        <v>41800</v>
      </c>
      <c r="E57" s="26">
        <f t="shared" si="0"/>
        <v>0.9569377990430622</v>
      </c>
    </row>
    <row r="58" spans="2:5" ht="15">
      <c r="B58">
        <f t="shared" si="1"/>
        <v>2011</v>
      </c>
      <c r="C58" s="23">
        <v>45000</v>
      </c>
      <c r="D58" s="23">
        <v>41700</v>
      </c>
      <c r="E58" s="26">
        <f t="shared" si="0"/>
        <v>1.079136690647482</v>
      </c>
    </row>
    <row r="59" spans="2:5" ht="15">
      <c r="B59">
        <f t="shared" si="1"/>
        <v>2012</v>
      </c>
      <c r="C59" s="23">
        <v>50000</v>
      </c>
      <c r="D59" s="23">
        <f>D58-200</f>
        <v>41500</v>
      </c>
      <c r="E59" s="26">
        <f t="shared" si="0"/>
        <v>1.2048192771084338</v>
      </c>
    </row>
    <row r="60" spans="2:5" ht="15">
      <c r="B60">
        <f t="shared" si="1"/>
        <v>2013</v>
      </c>
      <c r="C60" s="23">
        <v>50000</v>
      </c>
      <c r="D60" s="23">
        <f>D59-200</f>
        <v>41300</v>
      </c>
      <c r="E60" s="26">
        <f t="shared" si="0"/>
        <v>1.2106537530266344</v>
      </c>
    </row>
    <row r="61" spans="2:5" ht="15">
      <c r="B61">
        <f t="shared" si="1"/>
        <v>2014</v>
      </c>
      <c r="C61" s="23">
        <v>50000</v>
      </c>
      <c r="D61" s="23">
        <f>D60-300</f>
        <v>41000</v>
      </c>
      <c r="E61" s="26">
        <f t="shared" si="0"/>
        <v>1.2195121951219512</v>
      </c>
    </row>
    <row r="62" spans="2:5" ht="15">
      <c r="B62">
        <f t="shared" si="1"/>
        <v>2015</v>
      </c>
      <c r="C62" s="23">
        <v>50000</v>
      </c>
      <c r="D62" s="23">
        <f>D61-300</f>
        <v>40700</v>
      </c>
      <c r="E62" s="26">
        <f t="shared" si="0"/>
        <v>1.2285012285012284</v>
      </c>
    </row>
    <row r="63" spans="2:5" ht="15">
      <c r="B63">
        <f t="shared" si="1"/>
        <v>2016</v>
      </c>
      <c r="C63" s="23">
        <v>50000</v>
      </c>
      <c r="D63" s="23">
        <f>D62-400</f>
        <v>40300</v>
      </c>
      <c r="E63" s="26">
        <f t="shared" si="0"/>
        <v>1.2406947890818858</v>
      </c>
    </row>
    <row r="64" spans="2:5" ht="15">
      <c r="B64">
        <f t="shared" si="1"/>
        <v>2017</v>
      </c>
      <c r="C64" s="23">
        <v>50000</v>
      </c>
      <c r="D64" s="23">
        <f>D63-400</f>
        <v>39900</v>
      </c>
      <c r="E64" s="26">
        <f t="shared" si="0"/>
        <v>1.2531328320802004</v>
      </c>
    </row>
    <row r="65" spans="2:5" ht="15">
      <c r="B65">
        <f aca="true" t="shared" si="2" ref="B65:B72">B64+1</f>
        <v>2018</v>
      </c>
      <c r="C65" s="23">
        <v>50000</v>
      </c>
      <c r="D65" s="23">
        <f>D64-500</f>
        <v>39400</v>
      </c>
      <c r="E65" s="26">
        <f aca="true" t="shared" si="3" ref="E65:E72">C65/D65</f>
        <v>1.2690355329949239</v>
      </c>
    </row>
    <row r="66" spans="2:5" ht="15">
      <c r="B66">
        <f t="shared" si="2"/>
        <v>2019</v>
      </c>
      <c r="C66" s="23">
        <v>50000</v>
      </c>
      <c r="D66" s="23">
        <f>D65-500</f>
        <v>38900</v>
      </c>
      <c r="E66" s="26">
        <f t="shared" si="3"/>
        <v>1.2853470437017995</v>
      </c>
    </row>
    <row r="67" spans="2:5" ht="15">
      <c r="B67">
        <f t="shared" si="2"/>
        <v>2020</v>
      </c>
      <c r="C67" s="23">
        <v>50000</v>
      </c>
      <c r="D67" s="23">
        <f>D66-600</f>
        <v>38300</v>
      </c>
      <c r="E67" s="26">
        <f t="shared" si="3"/>
        <v>1.3054830287206267</v>
      </c>
    </row>
    <row r="68" spans="2:5" ht="15">
      <c r="B68">
        <f t="shared" si="2"/>
        <v>2021</v>
      </c>
      <c r="C68" s="23">
        <v>50000</v>
      </c>
      <c r="D68" s="23">
        <f>D67-600</f>
        <v>37700</v>
      </c>
      <c r="E68" s="26">
        <f t="shared" si="3"/>
        <v>1.3262599469496021</v>
      </c>
    </row>
    <row r="69" spans="2:5" ht="15">
      <c r="B69">
        <f t="shared" si="2"/>
        <v>2022</v>
      </c>
      <c r="C69" s="23">
        <v>50000</v>
      </c>
      <c r="D69" s="23">
        <f>D68-700</f>
        <v>37000</v>
      </c>
      <c r="E69" s="26">
        <f t="shared" si="3"/>
        <v>1.3513513513513513</v>
      </c>
    </row>
    <row r="70" spans="2:5" ht="15">
      <c r="B70">
        <f t="shared" si="2"/>
        <v>2023</v>
      </c>
      <c r="C70" s="23">
        <v>50000</v>
      </c>
      <c r="D70" s="23">
        <f>D69-700</f>
        <v>36300</v>
      </c>
      <c r="E70" s="26">
        <f t="shared" si="3"/>
        <v>1.3774104683195592</v>
      </c>
    </row>
    <row r="71" spans="2:5" ht="15">
      <c r="B71">
        <f t="shared" si="2"/>
        <v>2024</v>
      </c>
      <c r="C71" s="23">
        <v>50000</v>
      </c>
      <c r="D71" s="23">
        <f>D70-800</f>
        <v>35500</v>
      </c>
      <c r="E71" s="26">
        <f t="shared" si="3"/>
        <v>1.408450704225352</v>
      </c>
    </row>
    <row r="72" spans="2:5" ht="15">
      <c r="B72">
        <f t="shared" si="2"/>
        <v>2025</v>
      </c>
      <c r="C72" s="23">
        <v>50000</v>
      </c>
      <c r="D72" s="23">
        <f>D71-800</f>
        <v>34700</v>
      </c>
      <c r="E72" s="26">
        <f t="shared" si="3"/>
        <v>1.440922190201729</v>
      </c>
    </row>
    <row r="73" spans="3:4" ht="15">
      <c r="C73" s="23"/>
      <c r="D73" s="23"/>
    </row>
    <row r="74" spans="3:4" ht="15">
      <c r="C74" s="23"/>
      <c r="D74" s="23"/>
    </row>
    <row r="75" spans="3:4" ht="15">
      <c r="C75" s="23"/>
      <c r="D75" s="23"/>
    </row>
    <row r="76" spans="3:4" ht="15">
      <c r="C76" s="23"/>
      <c r="D76" s="23"/>
    </row>
    <row r="77" spans="3:4" ht="15">
      <c r="C77" s="23"/>
      <c r="D77" s="23"/>
    </row>
    <row r="78" spans="3:4" ht="15">
      <c r="C78" s="23"/>
      <c r="D78" s="23"/>
    </row>
    <row r="79" spans="3:4" ht="15">
      <c r="C79" s="23"/>
      <c r="D79" s="23"/>
    </row>
    <row r="80" spans="3:4" ht="15">
      <c r="C80" s="23"/>
      <c r="D80" s="23"/>
    </row>
    <row r="81" spans="3:4" ht="15">
      <c r="C81" s="23"/>
      <c r="D81" s="23"/>
    </row>
    <row r="82" spans="3:4" ht="15">
      <c r="C82" s="23"/>
      <c r="D82" s="23"/>
    </row>
    <row r="83" spans="3:4" ht="15">
      <c r="C83" s="23"/>
      <c r="D83" s="23"/>
    </row>
  </sheetData>
  <printOptions/>
  <pageMargins left="0.75" right="0.75" top="1" bottom="1" header="0.5" footer="0.5"/>
  <pageSetup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3">
    <tabColor indexed="19"/>
  </sheetPr>
  <dimension ref="B2:I108"/>
  <sheetViews>
    <sheetView showGridLines="0" showRowColHeaders="0" defaultGridColor="0" colorId="31" workbookViewId="0" topLeftCell="A1">
      <selection activeCell="A1" sqref="A1"/>
    </sheetView>
  </sheetViews>
  <sheetFormatPr defaultColWidth="8.796875" defaultRowHeight="15"/>
  <cols>
    <col min="1" max="1" width="9.69921875" style="0" customWidth="1"/>
    <col min="2" max="2" width="10.69921875" style="0" customWidth="1"/>
    <col min="3" max="16384" width="9.69921875" style="0" customWidth="1"/>
  </cols>
  <sheetData>
    <row r="1" s="2" customFormat="1" ht="18"/>
    <row r="2" s="2" customFormat="1" ht="18">
      <c r="B2" s="18" t="s">
        <v>55</v>
      </c>
    </row>
    <row r="3" s="2" customFormat="1" ht="18">
      <c r="B3" s="18" t="s">
        <v>34</v>
      </c>
    </row>
    <row r="4" s="2" customFormat="1" ht="18"/>
    <row r="5" s="9" customFormat="1" ht="3.75" customHeight="1"/>
    <row r="6" ht="3.75" customHeight="1"/>
    <row r="7" s="1" customFormat="1" ht="3.75" customHeight="1"/>
    <row r="10" spans="2:3" ht="15">
      <c r="B10" s="10" t="s">
        <v>56</v>
      </c>
      <c r="C10" s="4"/>
    </row>
    <row r="11" spans="2:3" ht="15">
      <c r="B11" s="4"/>
      <c r="C11" s="4"/>
    </row>
    <row r="12" spans="2:3" ht="15">
      <c r="B12" s="4"/>
      <c r="C12" s="4" t="s">
        <v>57</v>
      </c>
    </row>
    <row r="13" spans="2:3" ht="15">
      <c r="B13" s="4"/>
      <c r="C13" s="4" t="s">
        <v>58</v>
      </c>
    </row>
    <row r="14" spans="2:3" ht="15">
      <c r="B14" s="4"/>
      <c r="C14" s="4" t="s">
        <v>59</v>
      </c>
    </row>
    <row r="15" spans="2:3" ht="15">
      <c r="B15" s="4"/>
      <c r="C15" s="4"/>
    </row>
    <row r="16" spans="2:3" ht="15">
      <c r="B16" s="10" t="s">
        <v>96</v>
      </c>
      <c r="C16" s="4"/>
    </row>
    <row r="17" spans="2:8" ht="15">
      <c r="B17" s="4"/>
      <c r="C17" s="22"/>
      <c r="H17" s="27" t="s">
        <v>98</v>
      </c>
    </row>
    <row r="18" spans="2:3" ht="15">
      <c r="B18" s="4"/>
      <c r="C18" s="4"/>
    </row>
    <row r="19" spans="2:3" ht="15">
      <c r="B19" s="4"/>
      <c r="C19" s="4"/>
    </row>
    <row r="20" spans="2:3" ht="15">
      <c r="B20" s="4"/>
      <c r="C20" s="4"/>
    </row>
    <row r="21" spans="2:3" ht="15">
      <c r="B21" s="4"/>
      <c r="C21" s="4"/>
    </row>
    <row r="22" spans="2:4" ht="15">
      <c r="B22" s="4"/>
      <c r="C22" s="4"/>
      <c r="D22" s="30"/>
    </row>
    <row r="25" spans="3:9" ht="15">
      <c r="C25" s="31" t="s">
        <v>60</v>
      </c>
      <c r="D25" t="s">
        <v>61</v>
      </c>
      <c r="E25" t="s">
        <v>63</v>
      </c>
      <c r="F25" s="27" t="s">
        <v>64</v>
      </c>
      <c r="G25" s="27" t="s">
        <v>65</v>
      </c>
      <c r="I25" t="s">
        <v>66</v>
      </c>
    </row>
    <row r="26" spans="4:9" ht="15">
      <c r="D26" t="s">
        <v>62</v>
      </c>
      <c r="I26" t="s">
        <v>67</v>
      </c>
    </row>
    <row r="27" ht="15">
      <c r="I27" s="27" t="s">
        <v>68</v>
      </c>
    </row>
    <row r="29" ht="15">
      <c r="H29" t="s">
        <v>93</v>
      </c>
    </row>
    <row r="30" ht="15">
      <c r="H30" t="s">
        <v>94</v>
      </c>
    </row>
    <row r="34" ht="15">
      <c r="B34" s="3" t="s">
        <v>41</v>
      </c>
    </row>
    <row r="37" spans="2:9" ht="15">
      <c r="B37" s="27" t="s">
        <v>79</v>
      </c>
      <c r="C37" s="3" t="s">
        <v>78</v>
      </c>
      <c r="F37" s="3"/>
      <c r="G37" s="25" t="s">
        <v>70</v>
      </c>
      <c r="H37" s="25" t="s">
        <v>71</v>
      </c>
      <c r="I37" s="25" t="s">
        <v>73</v>
      </c>
    </row>
    <row r="38" spans="6:9" ht="4.5" customHeight="1">
      <c r="F38" s="3"/>
      <c r="G38" s="25"/>
      <c r="H38" s="25"/>
      <c r="I38" s="25"/>
    </row>
    <row r="39" spans="6:9" ht="15">
      <c r="F39" s="4" t="s">
        <v>69</v>
      </c>
      <c r="G39" s="32">
        <v>200</v>
      </c>
      <c r="H39" s="32">
        <v>160</v>
      </c>
      <c r="I39" s="26">
        <f>H39/G39</f>
        <v>0.8</v>
      </c>
    </row>
    <row r="40" spans="6:9" ht="4.5" customHeight="1">
      <c r="F40" s="4"/>
      <c r="G40" s="32"/>
      <c r="H40" s="32"/>
      <c r="I40" s="26"/>
    </row>
    <row r="41" spans="6:9" ht="15">
      <c r="F41" s="27" t="s">
        <v>72</v>
      </c>
      <c r="G41" s="33">
        <v>125</v>
      </c>
      <c r="H41" s="33">
        <f>I41/$H$39</f>
        <v>156.25</v>
      </c>
      <c r="I41" s="23">
        <f>G41*$G$39</f>
        <v>25000</v>
      </c>
    </row>
    <row r="42" spans="6:9" ht="15">
      <c r="F42" t="s">
        <v>74</v>
      </c>
      <c r="G42" s="33">
        <f>G41*0.4</f>
        <v>50</v>
      </c>
      <c r="H42" s="33">
        <f>I42/$H$39</f>
        <v>62.5</v>
      </c>
      <c r="I42" s="23">
        <f>G42*$G$39</f>
        <v>10000</v>
      </c>
    </row>
    <row r="43" spans="6:9" ht="15">
      <c r="F43" t="s">
        <v>75</v>
      </c>
      <c r="G43" s="33">
        <f>I43/$G$39</f>
        <v>28</v>
      </c>
      <c r="H43" s="33">
        <v>35</v>
      </c>
      <c r="I43" s="23">
        <f>H43*$H$39</f>
        <v>5600</v>
      </c>
    </row>
    <row r="44" spans="6:9" ht="15">
      <c r="F44" t="s">
        <v>49</v>
      </c>
      <c r="G44" s="33">
        <v>20</v>
      </c>
      <c r="H44" s="33">
        <f>I44/$H$39</f>
        <v>25</v>
      </c>
      <c r="I44" s="23">
        <f>G44*$G$39</f>
        <v>4000</v>
      </c>
    </row>
    <row r="45" spans="2:9" ht="15">
      <c r="B45" s="27" t="s">
        <v>80</v>
      </c>
      <c r="F45" t="s">
        <v>50</v>
      </c>
      <c r="G45" s="34">
        <f>SUM(G41:G44)</f>
        <v>223</v>
      </c>
      <c r="H45" s="34">
        <f>SUM(H41:H44)</f>
        <v>278.75</v>
      </c>
      <c r="I45" s="24">
        <f>SUM(I41:I44)</f>
        <v>44600</v>
      </c>
    </row>
    <row r="46" spans="7:9" ht="4.5" customHeight="1">
      <c r="G46" s="33"/>
      <c r="H46" s="33"/>
      <c r="I46" s="23"/>
    </row>
    <row r="47" spans="6:9" ht="15">
      <c r="F47" t="s">
        <v>76</v>
      </c>
      <c r="G47" s="33">
        <f>I47/$G$39</f>
        <v>480</v>
      </c>
      <c r="H47" s="33">
        <v>600</v>
      </c>
      <c r="I47" s="23">
        <f>H47*$H$39</f>
        <v>96000</v>
      </c>
    </row>
    <row r="48" spans="6:9" ht="15">
      <c r="F48" t="s">
        <v>77</v>
      </c>
      <c r="G48" s="34">
        <f>G47-G45</f>
        <v>257</v>
      </c>
      <c r="H48" s="34">
        <f>H47-H45</f>
        <v>321.25</v>
      </c>
      <c r="I48" s="24">
        <f>I47-I45</f>
        <v>51400</v>
      </c>
    </row>
    <row r="50" spans="2:9" ht="15">
      <c r="B50" s="27"/>
      <c r="G50" s="33">
        <v>300</v>
      </c>
      <c r="H50" s="33">
        <f>H45</f>
        <v>278.75</v>
      </c>
      <c r="I50" s="23"/>
    </row>
    <row r="51" spans="7:9" ht="15">
      <c r="G51" s="33">
        <f>H47</f>
        <v>600</v>
      </c>
      <c r="H51" s="33">
        <v>650</v>
      </c>
      <c r="I51" s="23"/>
    </row>
    <row r="52" ht="15">
      <c r="I52" s="23"/>
    </row>
    <row r="53" spans="7:9" ht="15">
      <c r="G53" s="33"/>
      <c r="I53" s="23"/>
    </row>
    <row r="54" ht="15">
      <c r="G54" s="35"/>
    </row>
    <row r="60" spans="2:9" ht="15">
      <c r="B60" t="s">
        <v>64</v>
      </c>
      <c r="F60" s="35">
        <v>20</v>
      </c>
      <c r="G60" s="35">
        <v>18</v>
      </c>
      <c r="H60" s="35">
        <f aca="true" t="shared" si="0" ref="H60:H69">I60-G60</f>
        <v>7</v>
      </c>
      <c r="I60" s="35">
        <v>25</v>
      </c>
    </row>
    <row r="61" spans="6:9" ht="15">
      <c r="F61" s="35">
        <v>24</v>
      </c>
      <c r="G61" s="35">
        <f>G60*1.05</f>
        <v>18.900000000000002</v>
      </c>
      <c r="H61" s="35">
        <f t="shared" si="0"/>
        <v>7.349999999999998</v>
      </c>
      <c r="I61" s="35">
        <f>I60*1.05</f>
        <v>26.25</v>
      </c>
    </row>
    <row r="62" spans="6:9" ht="15">
      <c r="F62" s="35">
        <v>30</v>
      </c>
      <c r="G62" s="35">
        <f>G61*1.05</f>
        <v>19.845000000000002</v>
      </c>
      <c r="H62" s="35">
        <f t="shared" si="0"/>
        <v>7.717499999999998</v>
      </c>
      <c r="I62" s="35">
        <f>I61*1.05</f>
        <v>27.5625</v>
      </c>
    </row>
    <row r="63" spans="6:9" ht="15">
      <c r="F63" s="35">
        <v>38</v>
      </c>
      <c r="G63" s="35">
        <f>G62*1.05</f>
        <v>20.837250000000004</v>
      </c>
      <c r="H63" s="35">
        <f t="shared" si="0"/>
        <v>8.103374999999996</v>
      </c>
      <c r="I63" s="35">
        <f>I62*1.05</f>
        <v>28.940625</v>
      </c>
    </row>
    <row r="64" spans="6:9" ht="15">
      <c r="F64" s="35">
        <v>41</v>
      </c>
      <c r="G64" s="35">
        <f>G63*1.1</f>
        <v>22.920975000000006</v>
      </c>
      <c r="H64" s="35">
        <f t="shared" si="0"/>
        <v>8.913712499999999</v>
      </c>
      <c r="I64" s="35">
        <f>I63*1.1</f>
        <v>31.834687500000005</v>
      </c>
    </row>
    <row r="65" spans="6:9" ht="15">
      <c r="F65" s="35">
        <v>40</v>
      </c>
      <c r="G65" s="35">
        <f>G64*1.1</f>
        <v>25.21307250000001</v>
      </c>
      <c r="H65" s="35">
        <f t="shared" si="0"/>
        <v>9.805083750000001</v>
      </c>
      <c r="I65" s="35">
        <f>I64*1.1</f>
        <v>35.01815625000001</v>
      </c>
    </row>
    <row r="66" spans="6:9" ht="15">
      <c r="F66" s="35">
        <v>28</v>
      </c>
      <c r="G66" s="35">
        <f>G65*1.05</f>
        <v>26.473726125000013</v>
      </c>
      <c r="H66" s="35">
        <f t="shared" si="0"/>
        <v>10.295337937500001</v>
      </c>
      <c r="I66" s="35">
        <f>I65*1.05</f>
        <v>36.769064062500014</v>
      </c>
    </row>
    <row r="67" spans="6:9" ht="15">
      <c r="F67" s="35">
        <v>26</v>
      </c>
      <c r="G67" s="35">
        <f>G66*1.03</f>
        <v>27.267937908750014</v>
      </c>
      <c r="H67" s="35">
        <f t="shared" si="0"/>
        <v>10.604198075625</v>
      </c>
      <c r="I67" s="35">
        <f>I66*1.03</f>
        <v>37.872135984375014</v>
      </c>
    </row>
    <row r="68" spans="6:9" ht="15">
      <c r="F68" s="35">
        <v>30</v>
      </c>
      <c r="G68" s="35">
        <f>G67*1.03</f>
        <v>28.085976046012515</v>
      </c>
      <c r="H68" s="35">
        <f t="shared" si="0"/>
        <v>10.922324017893747</v>
      </c>
      <c r="I68" s="35">
        <f>I67*1.03</f>
        <v>39.00830006390626</v>
      </c>
    </row>
    <row r="69" spans="6:9" ht="15">
      <c r="F69" s="35">
        <v>35</v>
      </c>
      <c r="G69" s="35">
        <f>G68*1.03</f>
        <v>28.928555327392893</v>
      </c>
      <c r="H69" s="35">
        <f t="shared" si="0"/>
        <v>11.249993738430561</v>
      </c>
      <c r="I69" s="35">
        <f>I68*1.03</f>
        <v>40.178549065823454</v>
      </c>
    </row>
    <row r="73" spans="2:7" ht="15">
      <c r="B73" s="27" t="s">
        <v>65</v>
      </c>
      <c r="G73">
        <v>100</v>
      </c>
    </row>
    <row r="74" ht="15">
      <c r="G74">
        <v>50</v>
      </c>
    </row>
    <row r="75" ht="15">
      <c r="G75">
        <v>20</v>
      </c>
    </row>
    <row r="76" ht="15">
      <c r="G76">
        <v>150</v>
      </c>
    </row>
    <row r="77" ht="15">
      <c r="G77">
        <v>60</v>
      </c>
    </row>
    <row r="82" spans="7:8" ht="15">
      <c r="G82" s="35">
        <v>10</v>
      </c>
      <c r="H82" s="35">
        <v>4.224149346843085</v>
      </c>
    </row>
    <row r="83" spans="7:8" ht="15">
      <c r="G83" s="35">
        <v>11</v>
      </c>
      <c r="H83" s="35">
        <v>13.011207984025063</v>
      </c>
    </row>
    <row r="84" spans="2:8" ht="15">
      <c r="B84" t="s">
        <v>97</v>
      </c>
      <c r="G84" s="35">
        <v>23</v>
      </c>
      <c r="H84" s="35">
        <v>25.49184508213853</v>
      </c>
    </row>
    <row r="85" spans="7:8" ht="15">
      <c r="G85" s="35">
        <v>5</v>
      </c>
      <c r="H85" s="35">
        <v>-4.085565880578734</v>
      </c>
    </row>
    <row r="86" spans="7:8" ht="15">
      <c r="G86" s="35">
        <v>8</v>
      </c>
      <c r="H86" s="35">
        <v>-0.3533259053139375</v>
      </c>
    </row>
    <row r="87" spans="7:8" ht="15">
      <c r="G87" s="35">
        <v>5</v>
      </c>
      <c r="H87" s="35">
        <v>8.977971065934472</v>
      </c>
    </row>
    <row r="88" spans="7:8" ht="15">
      <c r="G88" s="35">
        <v>12</v>
      </c>
      <c r="H88" s="35">
        <v>11.243237887870501</v>
      </c>
    </row>
    <row r="89" spans="7:8" ht="15">
      <c r="G89" s="35">
        <v>9</v>
      </c>
      <c r="H89" s="35">
        <v>11.066662848906557</v>
      </c>
    </row>
    <row r="90" spans="7:8" ht="15">
      <c r="G90" s="35">
        <v>6</v>
      </c>
      <c r="H90" s="35">
        <v>10.049019976186496</v>
      </c>
    </row>
    <row r="91" spans="7:8" ht="15">
      <c r="G91" s="35">
        <v>18</v>
      </c>
      <c r="H91" s="35">
        <v>23.025200049354837</v>
      </c>
    </row>
    <row r="92" spans="7:8" ht="15">
      <c r="G92" s="35">
        <v>2</v>
      </c>
      <c r="H92" s="35">
        <v>11.971418011506277</v>
      </c>
    </row>
    <row r="97" spans="2:9" ht="15">
      <c r="B97" t="s">
        <v>95</v>
      </c>
      <c r="E97" s="27" t="s">
        <v>81</v>
      </c>
      <c r="F97" s="36" t="s">
        <v>83</v>
      </c>
      <c r="G97" s="31">
        <v>32156</v>
      </c>
      <c r="H97" s="31">
        <v>213</v>
      </c>
      <c r="I97" s="31">
        <v>213</v>
      </c>
    </row>
    <row r="98" spans="5:9" ht="15">
      <c r="E98" s="36" t="s">
        <v>82</v>
      </c>
      <c r="F98" s="36" t="s">
        <v>84</v>
      </c>
      <c r="G98" s="31">
        <v>23</v>
      </c>
      <c r="H98" s="31">
        <v>65454</v>
      </c>
      <c r="I98" s="31">
        <v>65454</v>
      </c>
    </row>
    <row r="99" spans="5:9" ht="15">
      <c r="E99" s="36" t="s">
        <v>81</v>
      </c>
      <c r="F99" s="36" t="s">
        <v>85</v>
      </c>
      <c r="G99" s="31">
        <v>984564</v>
      </c>
      <c r="H99" s="31">
        <v>515</v>
      </c>
      <c r="I99" s="31">
        <v>984564</v>
      </c>
    </row>
    <row r="100" spans="5:9" ht="15">
      <c r="E100" s="36" t="s">
        <v>83</v>
      </c>
      <c r="F100" s="36" t="s">
        <v>86</v>
      </c>
      <c r="G100" s="31">
        <v>32156</v>
      </c>
      <c r="H100" s="31">
        <v>213</v>
      </c>
      <c r="I100" s="31">
        <v>32156</v>
      </c>
    </row>
    <row r="101" spans="5:9" ht="15">
      <c r="E101" s="36" t="s">
        <v>84</v>
      </c>
      <c r="F101" s="27" t="s">
        <v>81</v>
      </c>
      <c r="G101" s="31">
        <v>23</v>
      </c>
      <c r="H101" s="31">
        <v>6545</v>
      </c>
      <c r="I101" s="31">
        <v>23</v>
      </c>
    </row>
    <row r="102" spans="5:9" ht="15">
      <c r="E102" s="36" t="s">
        <v>85</v>
      </c>
      <c r="F102" s="36" t="s">
        <v>87</v>
      </c>
      <c r="G102" s="31">
        <v>6515</v>
      </c>
      <c r="H102" s="31">
        <v>515</v>
      </c>
      <c r="I102" s="31">
        <v>515</v>
      </c>
    </row>
    <row r="103" spans="5:9" ht="15">
      <c r="E103" s="36" t="s">
        <v>86</v>
      </c>
      <c r="F103" s="36" t="s">
        <v>88</v>
      </c>
      <c r="G103" s="31">
        <v>32156</v>
      </c>
      <c r="H103" s="31">
        <v>213</v>
      </c>
      <c r="I103" s="31">
        <v>213</v>
      </c>
    </row>
    <row r="104" spans="5:9" ht="15">
      <c r="E104" s="27" t="s">
        <v>81</v>
      </c>
      <c r="F104" s="36" t="s">
        <v>90</v>
      </c>
      <c r="G104" s="31">
        <v>23</v>
      </c>
      <c r="H104" s="31">
        <v>32189</v>
      </c>
      <c r="I104" s="31">
        <v>23</v>
      </c>
    </row>
    <row r="105" spans="5:9" ht="15">
      <c r="E105" s="36" t="s">
        <v>87</v>
      </c>
      <c r="F105" s="36" t="s">
        <v>90</v>
      </c>
      <c r="G105" s="31">
        <v>9845640</v>
      </c>
      <c r="H105" s="30">
        <v>21</v>
      </c>
      <c r="I105" s="31">
        <v>9845640</v>
      </c>
    </row>
    <row r="106" spans="5:9" ht="15">
      <c r="E106" s="36" t="s">
        <v>88</v>
      </c>
      <c r="F106" s="36" t="s">
        <v>91</v>
      </c>
      <c r="G106" s="31">
        <v>32156</v>
      </c>
      <c r="H106" s="31">
        <v>213</v>
      </c>
      <c r="I106" s="31">
        <v>515</v>
      </c>
    </row>
    <row r="107" spans="5:9" ht="15">
      <c r="E107" s="36" t="s">
        <v>89</v>
      </c>
      <c r="F107" s="36" t="s">
        <v>92</v>
      </c>
      <c r="G107" s="31">
        <v>123</v>
      </c>
      <c r="H107" s="31">
        <v>1268</v>
      </c>
      <c r="I107" s="31">
        <v>213</v>
      </c>
    </row>
    <row r="108" spans="5:9" ht="15">
      <c r="E108" s="36" t="s">
        <v>90</v>
      </c>
      <c r="F108" s="36" t="s">
        <v>91</v>
      </c>
      <c r="G108" s="31">
        <v>98456</v>
      </c>
      <c r="H108" s="31">
        <v>21263</v>
      </c>
      <c r="I108" s="31">
        <v>98456</v>
      </c>
    </row>
  </sheetData>
  <printOptions/>
  <pageMargins left="0.75" right="0.75" top="1" bottom="1" header="0.5" footer="0.5"/>
  <pageSetup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4">
    <tabColor indexed="19"/>
  </sheetPr>
  <dimension ref="B2:K82"/>
  <sheetViews>
    <sheetView showGridLines="0" showRowColHeaders="0" defaultGridColor="0" colorId="31" workbookViewId="0" topLeftCell="A1">
      <selection activeCell="A1" sqref="A1"/>
    </sheetView>
  </sheetViews>
  <sheetFormatPr defaultColWidth="8.796875" defaultRowHeight="15"/>
  <cols>
    <col min="1" max="1" width="9.69921875" style="0" customWidth="1"/>
    <col min="2" max="2" width="10.69921875" style="0" customWidth="1"/>
    <col min="3" max="16384" width="9.69921875" style="0" customWidth="1"/>
  </cols>
  <sheetData>
    <row r="1" s="2" customFormat="1" ht="18"/>
    <row r="2" s="2" customFormat="1" ht="18">
      <c r="B2" s="21" t="s">
        <v>102</v>
      </c>
    </row>
    <row r="3" s="2" customFormat="1" ht="18">
      <c r="B3" s="18" t="s">
        <v>34</v>
      </c>
    </row>
    <row r="4" s="2" customFormat="1" ht="18"/>
    <row r="5" s="9" customFormat="1" ht="3.75" customHeight="1"/>
    <row r="6" ht="3.75" customHeight="1"/>
    <row r="7" s="1" customFormat="1" ht="3.75" customHeight="1"/>
    <row r="10" ht="15">
      <c r="B10" s="28" t="s">
        <v>103</v>
      </c>
    </row>
    <row r="11" ht="15">
      <c r="B11" s="10"/>
    </row>
    <row r="13" spans="2:3" ht="15">
      <c r="B13" s="37">
        <v>300</v>
      </c>
      <c r="C13" s="37">
        <v>275</v>
      </c>
    </row>
    <row r="14" spans="2:3" ht="15">
      <c r="B14" s="37">
        <v>600</v>
      </c>
      <c r="C14" s="37">
        <v>650</v>
      </c>
    </row>
    <row r="17" spans="9:10" ht="15">
      <c r="I17" s="31" t="s">
        <v>106</v>
      </c>
      <c r="J17" s="36">
        <f>IF(C14/B14&lt;0.75,3,IF(C14/B14&lt;1.2,2,1))</f>
        <v>2</v>
      </c>
    </row>
    <row r="19" spans="2:9" ht="15">
      <c r="B19" s="28" t="s">
        <v>105</v>
      </c>
      <c r="G19" s="40"/>
      <c r="H19" s="40"/>
      <c r="I19" s="40"/>
    </row>
    <row r="20" spans="7:9" ht="15">
      <c r="G20" s="40"/>
      <c r="H20" s="40"/>
      <c r="I20" s="40"/>
    </row>
    <row r="21" spans="7:9" ht="15">
      <c r="G21" s="40"/>
      <c r="H21" s="40"/>
      <c r="I21" s="40"/>
    </row>
    <row r="22" spans="7:9" ht="15">
      <c r="G22" s="40"/>
      <c r="H22" s="40"/>
      <c r="I22" s="40"/>
    </row>
    <row r="23" spans="7:9" ht="15">
      <c r="G23" s="40"/>
      <c r="H23" s="40"/>
      <c r="I23" s="40"/>
    </row>
    <row r="24" spans="7:9" ht="15">
      <c r="G24" s="40"/>
      <c r="H24" s="40"/>
      <c r="I24" s="40"/>
    </row>
    <row r="25" spans="7:9" ht="15">
      <c r="G25" s="40"/>
      <c r="H25" s="40"/>
      <c r="I25" s="40"/>
    </row>
    <row r="26" spans="7:9" ht="15">
      <c r="G26" s="40"/>
      <c r="H26" s="40"/>
      <c r="I26" s="40"/>
    </row>
    <row r="27" spans="4:9" ht="15">
      <c r="D27" s="30" t="s">
        <v>108</v>
      </c>
      <c r="E27" s="36">
        <v>1</v>
      </c>
      <c r="G27" s="40"/>
      <c r="H27" s="40"/>
      <c r="I27" s="40"/>
    </row>
    <row r="28" spans="7:9" ht="15">
      <c r="G28" s="40"/>
      <c r="H28" s="40"/>
      <c r="I28" s="40"/>
    </row>
    <row r="29" spans="7:9" ht="15">
      <c r="G29" s="40"/>
      <c r="H29" s="40"/>
      <c r="I29" s="40"/>
    </row>
    <row r="30" spans="7:9" ht="15">
      <c r="G30" s="40"/>
      <c r="H30" s="40"/>
      <c r="I30" s="40"/>
    </row>
    <row r="34" ht="15">
      <c r="B34" s="3" t="s">
        <v>41</v>
      </c>
    </row>
    <row r="37" spans="2:8" ht="15">
      <c r="B37" t="s">
        <v>104</v>
      </c>
      <c r="G37" s="38"/>
      <c r="H37" s="38"/>
    </row>
    <row r="38" spans="7:8" ht="15">
      <c r="G38" s="38"/>
      <c r="H38" s="38"/>
    </row>
    <row r="39" spans="7:8" ht="15">
      <c r="G39" s="38"/>
      <c r="H39" s="38"/>
    </row>
    <row r="40" spans="7:8" ht="15">
      <c r="G40" s="38"/>
      <c r="H40" s="38"/>
    </row>
    <row r="41" spans="7:8" ht="15">
      <c r="G41" s="38"/>
      <c r="H41" s="38"/>
    </row>
    <row r="42" spans="7:8" ht="15">
      <c r="G42" s="38"/>
      <c r="H42" s="38"/>
    </row>
    <row r="43" spans="7:8" ht="15">
      <c r="G43" s="39"/>
      <c r="H43" s="39"/>
    </row>
    <row r="44" spans="7:8" ht="15">
      <c r="G44" s="39"/>
      <c r="H44" s="39"/>
    </row>
    <row r="45" spans="7:8" ht="15">
      <c r="G45" s="39"/>
      <c r="H45" s="39"/>
    </row>
    <row r="46" spans="7:8" ht="15">
      <c r="G46" s="39"/>
      <c r="H46" s="39"/>
    </row>
    <row r="47" spans="7:8" ht="15">
      <c r="G47" s="39"/>
      <c r="H47" s="39"/>
    </row>
    <row r="48" spans="7:8" ht="15">
      <c r="G48" s="39"/>
      <c r="H48" s="39"/>
    </row>
    <row r="49" spans="7:8" ht="15">
      <c r="G49" s="9"/>
      <c r="H49" s="9"/>
    </row>
    <row r="50" spans="7:8" ht="15">
      <c r="G50" s="9"/>
      <c r="H50" s="9"/>
    </row>
    <row r="51" spans="7:8" ht="15">
      <c r="G51" s="9"/>
      <c r="H51" s="9"/>
    </row>
    <row r="52" spans="7:8" ht="15">
      <c r="G52" s="9"/>
      <c r="H52" s="9"/>
    </row>
    <row r="53" spans="7:8" ht="15">
      <c r="G53" s="9"/>
      <c r="H53" s="9"/>
    </row>
    <row r="54" spans="7:8" ht="15">
      <c r="G54" s="9"/>
      <c r="H54" s="9"/>
    </row>
    <row r="56" spans="2:11" ht="15">
      <c r="B56" t="s">
        <v>107</v>
      </c>
      <c r="G56" s="40"/>
      <c r="H56" s="40"/>
      <c r="I56" s="40"/>
      <c r="J56" s="40"/>
      <c r="K56" s="40"/>
    </row>
    <row r="57" spans="7:11" ht="15">
      <c r="G57" s="40"/>
      <c r="H57" s="40"/>
      <c r="I57" s="40"/>
      <c r="J57" s="40"/>
      <c r="K57" s="40"/>
    </row>
    <row r="58" spans="2:11" ht="15">
      <c r="B58" s="27" t="s">
        <v>120</v>
      </c>
      <c r="E58" s="36">
        <f>IF($C$13&gt;B44,2,1)</f>
        <v>2</v>
      </c>
      <c r="G58" s="40"/>
      <c r="H58" s="40"/>
      <c r="I58" s="40"/>
      <c r="J58" s="40"/>
      <c r="K58" s="40"/>
    </row>
    <row r="59" spans="7:11" ht="15">
      <c r="G59" s="40"/>
      <c r="H59" s="40"/>
      <c r="I59" s="40"/>
      <c r="J59" s="40"/>
      <c r="K59" s="40"/>
    </row>
    <row r="60" spans="7:11" ht="15">
      <c r="G60" s="40"/>
      <c r="H60" s="40"/>
      <c r="I60" s="40"/>
      <c r="J60" s="40"/>
      <c r="K60" s="40"/>
    </row>
    <row r="61" spans="7:11" ht="15">
      <c r="G61" s="40"/>
      <c r="H61" s="40"/>
      <c r="I61" s="40"/>
      <c r="J61" s="40"/>
      <c r="K61" s="40"/>
    </row>
    <row r="62" spans="7:11" ht="15">
      <c r="G62" s="40"/>
      <c r="H62" s="40"/>
      <c r="I62" s="40"/>
      <c r="J62" s="40"/>
      <c r="K62" s="40"/>
    </row>
    <row r="63" spans="7:11" ht="15">
      <c r="G63" s="40"/>
      <c r="H63" s="40"/>
      <c r="I63" s="40"/>
      <c r="J63" s="40"/>
      <c r="K63" s="40"/>
    </row>
    <row r="64" spans="7:11" ht="15">
      <c r="G64" s="40"/>
      <c r="H64" s="40"/>
      <c r="I64" s="40"/>
      <c r="J64" s="40"/>
      <c r="K64" s="40"/>
    </row>
    <row r="65" spans="7:11" ht="15">
      <c r="G65" s="40"/>
      <c r="H65" s="40"/>
      <c r="I65" s="40"/>
      <c r="J65" s="40"/>
      <c r="K65" s="40"/>
    </row>
    <row r="66" spans="7:11" ht="15">
      <c r="G66" s="40"/>
      <c r="H66" s="40"/>
      <c r="I66" s="40"/>
      <c r="J66" s="40"/>
      <c r="K66" s="40"/>
    </row>
    <row r="67" spans="7:11" ht="15">
      <c r="G67" s="40"/>
      <c r="H67" s="40"/>
      <c r="I67" s="40"/>
      <c r="J67" s="40"/>
      <c r="K67" s="40"/>
    </row>
    <row r="68" spans="7:11" ht="15">
      <c r="G68" s="40"/>
      <c r="H68" s="40"/>
      <c r="I68" s="40"/>
      <c r="J68" s="40"/>
      <c r="K68" s="40"/>
    </row>
    <row r="69" spans="7:11" ht="15">
      <c r="G69" s="40"/>
      <c r="H69" s="40"/>
      <c r="I69" s="40"/>
      <c r="J69" s="40"/>
      <c r="K69" s="40"/>
    </row>
    <row r="70" spans="7:11" ht="15">
      <c r="G70" s="40"/>
      <c r="H70" s="40"/>
      <c r="I70" s="40"/>
      <c r="J70" s="40"/>
      <c r="K70" s="40"/>
    </row>
    <row r="71" spans="7:11" ht="15">
      <c r="G71" s="40"/>
      <c r="H71" s="40"/>
      <c r="I71" s="40"/>
      <c r="J71" s="40"/>
      <c r="K71" s="40"/>
    </row>
    <row r="72" spans="7:11" ht="15">
      <c r="G72" s="40"/>
      <c r="H72" s="40"/>
      <c r="I72" s="40"/>
      <c r="J72" s="40"/>
      <c r="K72" s="40"/>
    </row>
    <row r="73" spans="7:11" ht="15">
      <c r="G73" s="40"/>
      <c r="H73" s="40"/>
      <c r="I73" s="40"/>
      <c r="J73" s="40"/>
      <c r="K73" s="40"/>
    </row>
    <row r="74" spans="7:11" ht="15">
      <c r="G74" s="40"/>
      <c r="H74" s="40"/>
      <c r="I74" s="40"/>
      <c r="J74" s="40"/>
      <c r="K74" s="40"/>
    </row>
    <row r="75" spans="7:11" ht="15">
      <c r="G75" s="40"/>
      <c r="H75" s="40"/>
      <c r="I75" s="40"/>
      <c r="J75" s="40"/>
      <c r="K75" s="40"/>
    </row>
    <row r="76" spans="7:11" ht="15">
      <c r="G76" s="40"/>
      <c r="H76" s="40"/>
      <c r="I76" s="40"/>
      <c r="J76" s="40"/>
      <c r="K76" s="40"/>
    </row>
    <row r="77" spans="7:11" ht="15">
      <c r="G77" s="40"/>
      <c r="H77" s="40"/>
      <c r="I77" s="40"/>
      <c r="J77" s="40"/>
      <c r="K77" s="40"/>
    </row>
    <row r="78" spans="7:8" ht="15">
      <c r="G78" s="40"/>
      <c r="H78" s="40"/>
    </row>
    <row r="79" spans="7:8" ht="15">
      <c r="G79" s="40"/>
      <c r="H79" s="40"/>
    </row>
    <row r="80" spans="7:8" ht="15">
      <c r="G80" s="40"/>
      <c r="H80" s="40"/>
    </row>
    <row r="81" spans="7:8" ht="15">
      <c r="G81" s="40"/>
      <c r="H81" s="40"/>
    </row>
    <row r="82" spans="7:8" ht="15">
      <c r="G82" s="40"/>
      <c r="H82" s="40"/>
    </row>
  </sheetData>
  <printOptions/>
  <pageMargins left="0.75" right="0.75" top="1" bottom="1" header="0.5" footer="0.5"/>
  <pageSetup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5">
    <tabColor indexed="16"/>
  </sheetPr>
  <dimension ref="B2:C38"/>
  <sheetViews>
    <sheetView showGridLines="0" showRowColHeaders="0" defaultGridColor="0" colorId="31" workbookViewId="0" topLeftCell="A1">
      <selection activeCell="A1" sqref="A1"/>
    </sheetView>
  </sheetViews>
  <sheetFormatPr defaultColWidth="8.796875" defaultRowHeight="15"/>
  <cols>
    <col min="1" max="16384" width="9.69921875" style="0" customWidth="1"/>
  </cols>
  <sheetData>
    <row r="1" s="2" customFormat="1" ht="18"/>
    <row r="2" s="2" customFormat="1" ht="18">
      <c r="B2" s="18" t="s">
        <v>109</v>
      </c>
    </row>
    <row r="3" s="2" customFormat="1" ht="18"/>
    <row r="4" s="2" customFormat="1" ht="18"/>
    <row r="5" s="9" customFormat="1" ht="3.75" customHeight="1"/>
    <row r="6" ht="3.75" customHeight="1"/>
    <row r="7" s="1" customFormat="1" ht="3.75" customHeight="1"/>
    <row r="10" ht="15">
      <c r="B10" s="10" t="s">
        <v>110</v>
      </c>
    </row>
    <row r="12" ht="15">
      <c r="B12" s="3" t="s">
        <v>114</v>
      </c>
    </row>
    <row r="14" ht="15">
      <c r="B14" s="3" t="s">
        <v>115</v>
      </c>
    </row>
    <row r="16" ht="15">
      <c r="B16" s="3" t="s">
        <v>111</v>
      </c>
    </row>
    <row r="18" spans="2:3" ht="15">
      <c r="B18" s="10"/>
      <c r="C18" s="27" t="s">
        <v>179</v>
      </c>
    </row>
    <row r="19" ht="15">
      <c r="C19" s="27" t="s">
        <v>178</v>
      </c>
    </row>
    <row r="20" spans="2:3" ht="15">
      <c r="B20" s="37"/>
      <c r="C20" s="37" t="s">
        <v>112</v>
      </c>
    </row>
    <row r="21" spans="2:3" ht="15">
      <c r="B21" s="37"/>
      <c r="C21" s="37" t="s">
        <v>113</v>
      </c>
    </row>
    <row r="23" ht="15">
      <c r="B23" s="10" t="s">
        <v>173</v>
      </c>
    </row>
    <row r="25" ht="15">
      <c r="B25" s="10" t="s">
        <v>174</v>
      </c>
    </row>
    <row r="26" ht="15">
      <c r="B26" s="3"/>
    </row>
    <row r="28" ht="15">
      <c r="C28" s="27"/>
    </row>
    <row r="29" ht="15">
      <c r="C29" s="20"/>
    </row>
    <row r="32" ht="15">
      <c r="B32" s="10"/>
    </row>
    <row r="35" ht="15">
      <c r="B35" s="10"/>
    </row>
    <row r="38" ht="15">
      <c r="B38" s="3"/>
    </row>
  </sheetData>
  <printOptions/>
  <pageMargins left="0.75" right="0.75" top="1" bottom="1" header="0.5" footer="0.5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6">
    <tabColor indexed="16"/>
  </sheetPr>
  <dimension ref="B2:I37"/>
  <sheetViews>
    <sheetView showGridLines="0" showRowColHeaders="0" defaultGridColor="0" colorId="31" workbookViewId="0" topLeftCell="A1">
      <selection activeCell="A1" sqref="A1"/>
    </sheetView>
  </sheetViews>
  <sheetFormatPr defaultColWidth="8.796875" defaultRowHeight="15"/>
  <cols>
    <col min="1" max="1" width="9.69921875" style="0" customWidth="1"/>
    <col min="2" max="3" width="12.69921875" style="0" customWidth="1"/>
    <col min="4" max="4" width="1.69921875" style="0" customWidth="1"/>
    <col min="5" max="6" width="12.69921875" style="0" customWidth="1"/>
    <col min="7" max="7" width="1.69921875" style="0" customWidth="1"/>
    <col min="8" max="9" width="12.69921875" style="0" customWidth="1"/>
    <col min="10" max="16384" width="9.69921875" style="0" customWidth="1"/>
  </cols>
  <sheetData>
    <row r="1" s="2" customFormat="1" ht="18"/>
    <row r="2" s="2" customFormat="1" ht="18">
      <c r="B2" s="18" t="s">
        <v>180</v>
      </c>
    </row>
    <row r="3" s="2" customFormat="1" ht="18"/>
    <row r="4" s="2" customFormat="1" ht="18"/>
    <row r="5" s="9" customFormat="1" ht="3.75" customHeight="1"/>
    <row r="6" ht="3.75" customHeight="1"/>
    <row r="7" s="1" customFormat="1" ht="3.75" customHeight="1"/>
    <row r="9" spans="2:9" ht="15">
      <c r="B9" s="41" t="s">
        <v>165</v>
      </c>
      <c r="C9" s="42"/>
      <c r="E9" s="41" t="s">
        <v>134</v>
      </c>
      <c r="F9" s="42"/>
      <c r="H9" s="41" t="s">
        <v>157</v>
      </c>
      <c r="I9" s="42"/>
    </row>
    <row r="10" spans="2:9" ht="15">
      <c r="B10" s="43"/>
      <c r="C10" s="44"/>
      <c r="E10" s="43"/>
      <c r="F10" s="44"/>
      <c r="H10" s="43"/>
      <c r="I10" s="44"/>
    </row>
    <row r="11" spans="2:9" ht="15">
      <c r="B11" s="43"/>
      <c r="C11" s="44"/>
      <c r="E11" s="43"/>
      <c r="F11" s="44"/>
      <c r="H11" s="43"/>
      <c r="I11" s="44"/>
    </row>
    <row r="12" spans="2:9" ht="15">
      <c r="B12" s="43"/>
      <c r="C12" s="44"/>
      <c r="E12" s="43"/>
      <c r="F12" s="44"/>
      <c r="H12" s="43"/>
      <c r="I12" s="44"/>
    </row>
    <row r="13" spans="2:9" ht="15">
      <c r="B13" s="43"/>
      <c r="C13" s="44"/>
      <c r="E13" s="43"/>
      <c r="F13" s="44"/>
      <c r="H13" s="43"/>
      <c r="I13" s="44"/>
    </row>
    <row r="14" spans="2:9" ht="15">
      <c r="B14" s="43"/>
      <c r="C14" s="44"/>
      <c r="E14" s="43"/>
      <c r="F14" s="44"/>
      <c r="H14" s="43"/>
      <c r="I14" s="44"/>
    </row>
    <row r="15" spans="2:9" ht="15">
      <c r="B15" s="45"/>
      <c r="C15" s="46"/>
      <c r="E15" s="45"/>
      <c r="F15" s="46"/>
      <c r="H15" s="45"/>
      <c r="I15" s="46"/>
    </row>
    <row r="17" spans="2:9" ht="15">
      <c r="B17" s="41" t="s">
        <v>152</v>
      </c>
      <c r="C17" s="42"/>
      <c r="E17" s="41" t="s">
        <v>131</v>
      </c>
      <c r="F17" s="42"/>
      <c r="H17" s="41" t="s">
        <v>132</v>
      </c>
      <c r="I17" s="42"/>
    </row>
    <row r="18" spans="2:9" ht="15">
      <c r="B18" s="43"/>
      <c r="C18" s="44"/>
      <c r="E18" s="43"/>
      <c r="F18" s="44"/>
      <c r="H18" s="43"/>
      <c r="I18" s="44"/>
    </row>
    <row r="19" spans="2:9" ht="15">
      <c r="B19" s="43"/>
      <c r="C19" s="44"/>
      <c r="E19" s="43"/>
      <c r="F19" s="44"/>
      <c r="H19" s="43"/>
      <c r="I19" s="44"/>
    </row>
    <row r="20" spans="2:9" ht="15">
      <c r="B20" s="43"/>
      <c r="C20" s="44"/>
      <c r="E20" s="43"/>
      <c r="F20" s="44"/>
      <c r="H20" s="43"/>
      <c r="I20" s="44"/>
    </row>
    <row r="21" spans="2:9" ht="15">
      <c r="B21" s="43"/>
      <c r="C21" s="44"/>
      <c r="E21" s="43"/>
      <c r="F21" s="44"/>
      <c r="H21" s="43"/>
      <c r="I21" s="44"/>
    </row>
    <row r="22" spans="2:9" ht="15">
      <c r="B22" s="43"/>
      <c r="C22" s="44"/>
      <c r="E22" s="43"/>
      <c r="F22" s="44"/>
      <c r="H22" s="43"/>
      <c r="I22" s="44"/>
    </row>
    <row r="23" spans="2:9" ht="15">
      <c r="B23" s="45"/>
      <c r="C23" s="46"/>
      <c r="E23" s="45"/>
      <c r="F23" s="46"/>
      <c r="H23" s="45"/>
      <c r="I23" s="46"/>
    </row>
    <row r="25" spans="2:9" ht="15">
      <c r="B25" s="41" t="s">
        <v>126</v>
      </c>
      <c r="C25" s="42"/>
      <c r="E25" s="41" t="s">
        <v>129</v>
      </c>
      <c r="F25" s="42"/>
      <c r="H25" s="41" t="s">
        <v>116</v>
      </c>
      <c r="I25" s="42"/>
    </row>
    <row r="26" spans="2:9" ht="15">
      <c r="B26" s="43"/>
      <c r="C26" s="44"/>
      <c r="E26" s="43"/>
      <c r="F26" s="44"/>
      <c r="H26" s="43"/>
      <c r="I26" s="44"/>
    </row>
    <row r="27" spans="2:9" ht="15">
      <c r="B27" s="43"/>
      <c r="C27" s="44"/>
      <c r="E27" s="43"/>
      <c r="F27" s="44"/>
      <c r="H27" s="43"/>
      <c r="I27" s="44"/>
    </row>
    <row r="28" spans="2:9" ht="15">
      <c r="B28" s="43"/>
      <c r="C28" s="44"/>
      <c r="E28" s="43"/>
      <c r="F28" s="44"/>
      <c r="H28" s="43"/>
      <c r="I28" s="44"/>
    </row>
    <row r="29" spans="2:9" ht="15">
      <c r="B29" s="43"/>
      <c r="C29" s="44"/>
      <c r="E29" s="43"/>
      <c r="F29" s="44"/>
      <c r="H29" s="43"/>
      <c r="I29" s="44"/>
    </row>
    <row r="30" spans="2:9" ht="15">
      <c r="B30" s="43"/>
      <c r="C30" s="44"/>
      <c r="E30" s="43"/>
      <c r="F30" s="44"/>
      <c r="H30" s="43"/>
      <c r="I30" s="44"/>
    </row>
    <row r="31" spans="2:9" ht="15">
      <c r="B31" s="45"/>
      <c r="C31" s="46"/>
      <c r="E31" s="45"/>
      <c r="F31" s="46"/>
      <c r="H31" s="45"/>
      <c r="I31" s="46"/>
    </row>
    <row r="34" ht="15">
      <c r="B34" s="10"/>
    </row>
    <row r="37" ht="15">
      <c r="B37" s="3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7">
    <tabColor indexed="16"/>
  </sheetPr>
  <dimension ref="B2:I38"/>
  <sheetViews>
    <sheetView showGridLines="0" showRowColHeaders="0" defaultGridColor="0" colorId="31" workbookViewId="0" topLeftCell="A1">
      <selection activeCell="A1" sqref="A1"/>
    </sheetView>
  </sheetViews>
  <sheetFormatPr defaultColWidth="8.796875" defaultRowHeight="15"/>
  <cols>
    <col min="1" max="1" width="9.69921875" style="0" customWidth="1"/>
    <col min="2" max="3" width="12.69921875" style="0" customWidth="1"/>
    <col min="4" max="4" width="1.69921875" style="0" customWidth="1"/>
    <col min="5" max="6" width="12.69921875" style="0" customWidth="1"/>
    <col min="7" max="7" width="1.69921875" style="0" customWidth="1"/>
    <col min="8" max="9" width="12.69921875" style="0" customWidth="1"/>
    <col min="10" max="16384" width="9.69921875" style="0" customWidth="1"/>
  </cols>
  <sheetData>
    <row r="1" s="2" customFormat="1" ht="18"/>
    <row r="2" s="2" customFormat="1" ht="18">
      <c r="B2" s="18" t="s">
        <v>117</v>
      </c>
    </row>
    <row r="3" s="2" customFormat="1" ht="18"/>
    <row r="4" s="2" customFormat="1" ht="18"/>
    <row r="5" s="9" customFormat="1" ht="3.75" customHeight="1"/>
    <row r="6" ht="3.75" customHeight="1"/>
    <row r="7" s="1" customFormat="1" ht="3.75" customHeight="1"/>
    <row r="9" spans="2:9" ht="15">
      <c r="B9" s="41" t="s">
        <v>135</v>
      </c>
      <c r="C9" s="42"/>
      <c r="E9" s="41" t="s">
        <v>123</v>
      </c>
      <c r="F9" s="42"/>
      <c r="H9" s="41" t="s">
        <v>166</v>
      </c>
      <c r="I9" s="42"/>
    </row>
    <row r="10" spans="2:9" ht="15">
      <c r="B10" s="43"/>
      <c r="C10" s="44"/>
      <c r="E10" s="43"/>
      <c r="F10" s="44"/>
      <c r="H10" s="43"/>
      <c r="I10" s="44"/>
    </row>
    <row r="11" spans="2:9" ht="15">
      <c r="B11" s="43"/>
      <c r="C11" s="44"/>
      <c r="E11" s="43"/>
      <c r="F11" s="44"/>
      <c r="H11" s="43"/>
      <c r="I11" s="44"/>
    </row>
    <row r="12" spans="2:9" ht="15">
      <c r="B12" s="43"/>
      <c r="C12" s="44"/>
      <c r="E12" s="43"/>
      <c r="F12" s="44"/>
      <c r="H12" s="43"/>
      <c r="I12" s="44"/>
    </row>
    <row r="13" spans="2:9" ht="15">
      <c r="B13" s="43"/>
      <c r="C13" s="44"/>
      <c r="E13" s="43"/>
      <c r="F13" s="44"/>
      <c r="H13" s="43"/>
      <c r="I13" s="44"/>
    </row>
    <row r="14" spans="2:9" ht="15">
      <c r="B14" s="43"/>
      <c r="C14" s="44"/>
      <c r="E14" s="43"/>
      <c r="F14" s="44"/>
      <c r="H14" s="43"/>
      <c r="I14" s="44"/>
    </row>
    <row r="15" spans="2:9" ht="15">
      <c r="B15" s="45"/>
      <c r="C15" s="46"/>
      <c r="E15" s="45"/>
      <c r="F15" s="46"/>
      <c r="H15" s="45"/>
      <c r="I15" s="46"/>
    </row>
    <row r="17" spans="2:9" ht="15">
      <c r="B17" s="41" t="s">
        <v>118</v>
      </c>
      <c r="C17" s="42"/>
      <c r="E17" s="41" t="s">
        <v>130</v>
      </c>
      <c r="F17" s="42"/>
      <c r="H17" s="41" t="s">
        <v>171</v>
      </c>
      <c r="I17" s="42"/>
    </row>
    <row r="18" spans="2:9" ht="15">
      <c r="B18" s="43"/>
      <c r="C18" s="44"/>
      <c r="E18" s="43"/>
      <c r="F18" s="44"/>
      <c r="H18" s="43"/>
      <c r="I18" s="44"/>
    </row>
    <row r="19" spans="2:9" ht="15">
      <c r="B19" s="43"/>
      <c r="C19" s="44"/>
      <c r="E19" s="43"/>
      <c r="F19" s="44"/>
      <c r="H19" s="43"/>
      <c r="I19" s="44"/>
    </row>
    <row r="20" spans="2:9" ht="15">
      <c r="B20" s="43"/>
      <c r="C20" s="44"/>
      <c r="E20" s="43"/>
      <c r="F20" s="44"/>
      <c r="H20" s="43"/>
      <c r="I20" s="44"/>
    </row>
    <row r="21" spans="2:9" ht="15">
      <c r="B21" s="43"/>
      <c r="C21" s="44"/>
      <c r="E21" s="43"/>
      <c r="F21" s="44"/>
      <c r="H21" s="43"/>
      <c r="I21" s="44"/>
    </row>
    <row r="22" spans="2:9" ht="15">
      <c r="B22" s="43"/>
      <c r="C22" s="44"/>
      <c r="E22" s="43"/>
      <c r="F22" s="44"/>
      <c r="H22" s="43"/>
      <c r="I22" s="44"/>
    </row>
    <row r="23" spans="2:9" ht="15">
      <c r="B23" s="45"/>
      <c r="C23" s="46"/>
      <c r="E23" s="45"/>
      <c r="F23" s="46"/>
      <c r="H23" s="45"/>
      <c r="I23" s="46"/>
    </row>
    <row r="25" spans="2:9" ht="15">
      <c r="B25" s="41" t="s">
        <v>127</v>
      </c>
      <c r="C25" s="42"/>
      <c r="E25" s="41" t="s">
        <v>156</v>
      </c>
      <c r="F25" s="42"/>
      <c r="H25" s="41" t="s">
        <v>136</v>
      </c>
      <c r="I25" s="42"/>
    </row>
    <row r="26" spans="2:9" ht="15">
      <c r="B26" s="43"/>
      <c r="C26" s="44"/>
      <c r="E26" s="43"/>
      <c r="F26" s="44"/>
      <c r="H26" s="43"/>
      <c r="I26" s="44"/>
    </row>
    <row r="27" spans="2:9" ht="15">
      <c r="B27" s="43"/>
      <c r="C27" s="44"/>
      <c r="E27" s="43"/>
      <c r="F27" s="44"/>
      <c r="H27" s="43"/>
      <c r="I27" s="44"/>
    </row>
    <row r="28" spans="2:9" ht="15">
      <c r="B28" s="43"/>
      <c r="C28" s="44"/>
      <c r="E28" s="43"/>
      <c r="F28" s="44"/>
      <c r="H28" s="43"/>
      <c r="I28" s="44"/>
    </row>
    <row r="29" spans="2:9" ht="15">
      <c r="B29" s="43"/>
      <c r="C29" s="44"/>
      <c r="E29" s="43"/>
      <c r="F29" s="44"/>
      <c r="H29" s="43"/>
      <c r="I29" s="44"/>
    </row>
    <row r="30" spans="2:9" ht="15">
      <c r="B30" s="43"/>
      <c r="C30" s="44"/>
      <c r="E30" s="43"/>
      <c r="F30" s="44"/>
      <c r="H30" s="43"/>
      <c r="I30" s="44"/>
    </row>
    <row r="31" spans="2:9" ht="15">
      <c r="B31" s="45"/>
      <c r="C31" s="46"/>
      <c r="E31" s="45"/>
      <c r="F31" s="46"/>
      <c r="H31" s="45"/>
      <c r="I31" s="46"/>
    </row>
    <row r="32" ht="15">
      <c r="B32" s="10"/>
    </row>
    <row r="35" ht="15">
      <c r="B35" s="10"/>
    </row>
    <row r="38" ht="15">
      <c r="B38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Drummond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2006-10-02T09:03:09Z</dcterms:created>
  <dcterms:modified xsi:type="dcterms:W3CDTF">2006-10-16T21:10:58Z</dcterms:modified>
  <cp:category/>
  <cp:version/>
  <cp:contentType/>
  <cp:contentStatus/>
</cp:coreProperties>
</file>