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85" windowHeight="8580" activeTab="0"/>
  </bookViews>
  <sheets>
    <sheet name="Sheet1" sheetId="1" r:id="rId1"/>
  </sheets>
  <definedNames>
    <definedName name="AdvanceDates">'Sheet1'!$D$13:$D$19</definedName>
    <definedName name="Base">'Sheet1'!$L$5</definedName>
    <definedName name="BFRTAZONRWUJLHUVT3" hidden="1">'Sheet1'!$A$1</definedName>
    <definedName name="DayCount">'Sheet1'!$F$26</definedName>
    <definedName name="DayCountRent">'Sheet1'!$F$28</definedName>
    <definedName name="FeeDates">'Sheet1'!$F$22:$G$22</definedName>
    <definedName name="Fees">'Sheet1'!$F$21:$G$21</definedName>
    <definedName name="FromDatesInt">'Sheet1'!$G$13:$G$19</definedName>
    <definedName name="GrowthDates">'Sheet1'!$N$13:$N$19</definedName>
    <definedName name="GrowthRates">'Sheet1'!$O$13:$O$19</definedName>
    <definedName name="IntRates">'Sheet1'!$H$13:$H$19</definedName>
    <definedName name="NetAdvances">'Sheet1'!$E$13:$E$19</definedName>
    <definedName name="PeriodsCombined">'Sheet1'!$A$21:$A$49</definedName>
    <definedName name="PeriodsInt">'Sheet1'!$J$13:$J$19</definedName>
    <definedName name="PeriodsRent">'Sheet1'!$L$13:$L$19</definedName>
    <definedName name="_xlnm.Print_Area" localSheetId="0">'Sheet1'!$B$2:$Q$118</definedName>
    <definedName name="ProjMode">'Sheet1'!$L$8</definedName>
    <definedName name="ReletRF">'Sheet1'!$F$31</definedName>
    <definedName name="ReletTerm">'Sheet1'!$F$30</definedName>
    <definedName name="ReletVoid">'Sheet1'!$F$32</definedName>
    <definedName name="RepDate">'Sheet1'!$F$24</definedName>
    <definedName name="RevDisc">'Sheet1'!$F$33</definedName>
    <definedName name="RevMonths">'Sheet1'!$F$34</definedName>
    <definedName name="Start">'Sheet1'!$L$7</definedName>
  </definedNames>
  <calcPr calcMode="manual" fullCalcOnLoad="1" calcCompleted="0" calcOnSave="0"/>
</workbook>
</file>

<file path=xl/comments1.xml><?xml version="1.0" encoding="utf-8"?>
<comments xmlns="http://schemas.openxmlformats.org/spreadsheetml/2006/main">
  <authors>
    <author>JohnD311058</author>
  </authors>
  <commentList>
    <comment ref="J11" authorId="0">
      <text>
        <r>
          <rPr>
            <b/>
            <sz val="8"/>
            <rFont val="Tahoma"/>
            <family val="0"/>
          </rPr>
          <t xml:space="preserve">Interest Periods: </t>
        </r>
        <r>
          <rPr>
            <sz val="8"/>
            <rFont val="Tahoma"/>
            <family val="2"/>
          </rPr>
          <t>You may need to consult the Business Functions Help File for more information.  Basically, -12 means monthly in arrear, -4 means quarterly in arrear, etc.  You can also specify a series of values in mm.dd format, for example -3.10, -9.10 means bi-annually in arrear on 10thg March and 10th of September.</t>
        </r>
      </text>
    </comment>
    <comment ref="F26" authorId="0">
      <text>
        <r>
          <rPr>
            <b/>
            <sz val="8"/>
            <rFont val="Tahoma"/>
            <family val="0"/>
          </rPr>
          <t xml:space="preserve">DayCount: </t>
        </r>
        <r>
          <rPr>
            <sz val="8"/>
            <rFont val="Tahoma"/>
            <family val="2"/>
          </rPr>
          <t>You may need to consult the Business Functions Help File for more information.  The most common options are 3 (Actual/365), 0 (30/360) and 6 (ACT/ACT in period).</t>
        </r>
      </text>
    </comment>
    <comment ref="F28" authorId="0">
      <text>
        <r>
          <rPr>
            <b/>
            <sz val="8"/>
            <rFont val="Tahoma"/>
            <family val="0"/>
          </rPr>
          <t xml:space="preserve">DayCount: </t>
        </r>
        <r>
          <rPr>
            <sz val="8"/>
            <rFont val="Tahoma"/>
            <family val="2"/>
          </rPr>
          <t>You may need to consult the Business Functions Help File for more information.  The most common options are 3 (Actual/365), 0 (30/360) and 6 (ACT/ACT in period).</t>
        </r>
      </text>
    </comment>
    <comment ref="L11" authorId="0">
      <text>
        <r>
          <rPr>
            <b/>
            <sz val="8"/>
            <rFont val="Tahoma"/>
            <family val="0"/>
          </rPr>
          <t xml:space="preserve">Interest Periods: </t>
        </r>
        <r>
          <rPr>
            <sz val="8"/>
            <rFont val="Tahoma"/>
            <family val="2"/>
          </rPr>
          <t>You may need to consult the Business Functions Help File for more information.  Basically, -12 means monthly in arrear, -4 means quarterly in arrear, etc.  You can also specify a series of values in mm.dd format, for example -3.10, -9.10 means bi-annually in arrear on 10thg March and 10th of September.</t>
        </r>
      </text>
    </comment>
    <comment ref="K39" authorId="0">
      <text>
        <r>
          <rPr>
            <b/>
            <sz val="8"/>
            <rFont val="Tahoma"/>
            <family val="0"/>
          </rPr>
          <t>Desperate Formula Measures required here to make rent match interest period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<sst xmlns="http://schemas.openxmlformats.org/spreadsheetml/2006/main" count="70" uniqueCount="56">
  <si>
    <t>Drawdowns</t>
  </si>
  <si>
    <t>(Repayments)</t>
  </si>
  <si>
    <t>Date</t>
  </si>
  <si>
    <t>Interest</t>
  </si>
  <si>
    <t>Rate</t>
  </si>
  <si>
    <t>From</t>
  </si>
  <si>
    <t>Base</t>
  </si>
  <si>
    <t>Start of Projection</t>
  </si>
  <si>
    <t>Principal</t>
  </si>
  <si>
    <t>When paid</t>
  </si>
  <si>
    <t>Final Repayment Date</t>
  </si>
  <si>
    <t>Accruals (0) or Cash (1)</t>
  </si>
  <si>
    <t>Fees</t>
  </si>
  <si>
    <t>Total</t>
  </si>
  <si>
    <t>Closing</t>
  </si>
  <si>
    <t>Balance</t>
  </si>
  <si>
    <t>Arrangement Fee(s)</t>
  </si>
  <si>
    <t>For Loans where you have a schedule of advances and repayments - it's NOT for mortgages or loans that roll up interest.</t>
  </si>
  <si>
    <t>You can insert extra rows , so long as you copy the formula down ACROSS the region where you inserted the rows.</t>
  </si>
  <si>
    <t>Insert</t>
  </si>
  <si>
    <t>Rows</t>
  </si>
  <si>
    <t>Here</t>
  </si>
  <si>
    <t>|</t>
  </si>
  <si>
    <t>^</t>
  </si>
  <si>
    <t>v</t>
  </si>
  <si>
    <t>Anywhere</t>
  </si>
  <si>
    <t>Copy</t>
  </si>
  <si>
    <t>Formulae</t>
  </si>
  <si>
    <r>
      <t xml:space="preserve"> input a</t>
    </r>
    <r>
      <rPr>
        <b/>
        <sz val="7"/>
        <color indexed="23"/>
        <rFont val="Verdana"/>
        <family val="2"/>
      </rPr>
      <t xml:space="preserve"> number of months </t>
    </r>
    <r>
      <rPr>
        <sz val="7"/>
        <color indexed="23"/>
        <rFont val="Verdana"/>
        <family val="2"/>
      </rPr>
      <t>for regular budget periods</t>
    </r>
  </si>
  <si>
    <t>Periods (mm.dd)</t>
  </si>
  <si>
    <t>As Loan Dates</t>
  </si>
  <si>
    <t>Commercial Property Loan</t>
  </si>
  <si>
    <t>Here if</t>
  </si>
  <si>
    <t>you need</t>
  </si>
  <si>
    <t>to and</t>
  </si>
  <si>
    <t>Loan</t>
  </si>
  <si>
    <t>Rental Income</t>
  </si>
  <si>
    <t>Interest DayCount</t>
  </si>
  <si>
    <t>Tenant A</t>
  </si>
  <si>
    <t>Tenant B</t>
  </si>
  <si>
    <t>Rents</t>
  </si>
  <si>
    <t>Market</t>
  </si>
  <si>
    <t>Rental DayCount</t>
  </si>
  <si>
    <t>Expiry Or Break</t>
  </si>
  <si>
    <t>Rental</t>
  </si>
  <si>
    <t>ReletTerm</t>
  </si>
  <si>
    <t>Relet Rent Free</t>
  </si>
  <si>
    <t>Relet Void</t>
  </si>
  <si>
    <t>Rental Discount on Review</t>
  </si>
  <si>
    <t>Growth</t>
  </si>
  <si>
    <t>Area</t>
  </si>
  <si>
    <t>Months Between Reviews</t>
  </si>
  <si>
    <t>If</t>
  </si>
  <si>
    <t>Necessary</t>
  </si>
  <si>
    <t>Cover</t>
  </si>
  <si>
    <t>Rev To Mkt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</si>
</sst>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#,##0_);\(#,##0\);"/>
    <numFmt numFmtId="166" formatCode="_(\ 0.00%\ _);\(0.00%\ \);"/>
    <numFmt numFmtId="167" formatCode="_(\ \+#,##0.00_);\ _(\ \-#,##0.00_);_(\ \+#,##0.00_)"/>
    <numFmt numFmtId="168" formatCode="_(\ #,##0\ &quot;months&quot;_);\(#,##0\ &quot;months&quot;\);"/>
    <numFmt numFmtId="169" formatCode="_(\ ###0.00_);\(###0.00\);"/>
    <numFmt numFmtId="170" formatCode="_(\ \£#,##0.00\ &quot;/sf&quot;_);\(\£#,##0.00\ &quot;/sf&quot;\);"/>
    <numFmt numFmtId="171" formatCode="_(\ #,##0\ &quot;years&quot;_);\(#,##0\ &quot;years&quot;\);"/>
    <numFmt numFmtId="172" formatCode="_(\ #,##0\ &quot;sq ft&quot;_);\(#,##0\ &quot;sq ft&quot;\);"/>
  </numFmts>
  <fonts count="13">
    <font>
      <sz val="11"/>
      <name val="Times New Roman"/>
      <family val="0"/>
    </font>
    <font>
      <sz val="8"/>
      <name val="Times New Roman"/>
      <family val="0"/>
    </font>
    <font>
      <sz val="8"/>
      <name val="Verdana"/>
      <family val="2"/>
    </font>
    <font>
      <b/>
      <sz val="10"/>
      <name val="Verdana"/>
      <family val="2"/>
    </font>
    <font>
      <sz val="7"/>
      <color indexed="23"/>
      <name val="Verdana"/>
      <family val="2"/>
    </font>
    <font>
      <sz val="7"/>
      <name val="Verdana"/>
      <family val="2"/>
    </font>
    <font>
      <sz val="7"/>
      <color indexed="22"/>
      <name val="Verdana"/>
      <family val="2"/>
    </font>
    <font>
      <b/>
      <sz val="7"/>
      <color indexed="23"/>
      <name val="Verdana"/>
      <family val="2"/>
    </font>
    <font>
      <sz val="8"/>
      <color indexed="23"/>
      <name val="Verdana"/>
      <family val="2"/>
    </font>
    <font>
      <b/>
      <sz val="8"/>
      <name val="Verdana"/>
      <family val="2"/>
    </font>
    <font>
      <b/>
      <sz val="8"/>
      <name val="Tahoma"/>
      <family val="0"/>
    </font>
    <font>
      <sz val="8"/>
      <name val="Tahoma"/>
      <family val="2"/>
    </font>
    <font>
      <b/>
      <sz val="8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2" fillId="0" borderId="0" xfId="0" applyNumberFormat="1" applyFont="1" applyAlignment="1">
      <alignment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2" borderId="5" xfId="0" applyNumberFormat="1" applyFont="1" applyFill="1" applyBorder="1" applyAlignment="1">
      <alignment horizontal="center"/>
    </xf>
    <xf numFmtId="166" fontId="2" fillId="2" borderId="6" xfId="0" applyNumberFormat="1" applyFont="1" applyFill="1" applyBorder="1" applyAlignment="1">
      <alignment horizontal="center"/>
    </xf>
    <xf numFmtId="166" fontId="2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168" fontId="2" fillId="2" borderId="8" xfId="0" applyNumberFormat="1" applyFont="1" applyFill="1" applyBorder="1" applyAlignment="1">
      <alignment horizontal="center"/>
    </xf>
    <xf numFmtId="0" fontId="4" fillId="0" borderId="0" xfId="0" applyFont="1" applyAlignment="1" quotePrefix="1">
      <alignment/>
    </xf>
    <xf numFmtId="164" fontId="2" fillId="2" borderId="8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left"/>
    </xf>
    <xf numFmtId="165" fontId="2" fillId="3" borderId="0" xfId="0" applyNumberFormat="1" applyFont="1" applyFill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9" fontId="2" fillId="2" borderId="8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4" fillId="0" borderId="1" xfId="0" applyFont="1" applyBorder="1" applyAlignment="1">
      <alignment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0" fontId="5" fillId="5" borderId="0" xfId="0" applyFont="1" applyFill="1" applyAlignment="1">
      <alignment/>
    </xf>
    <xf numFmtId="0" fontId="6" fillId="4" borderId="0" xfId="0" applyFont="1" applyFill="1" applyAlignment="1">
      <alignment/>
    </xf>
    <xf numFmtId="165" fontId="2" fillId="2" borderId="9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7" fontId="2" fillId="2" borderId="11" xfId="0" applyNumberFormat="1" applyFont="1" applyFill="1" applyBorder="1" applyAlignment="1">
      <alignment horizontal="center"/>
    </xf>
    <xf numFmtId="167" fontId="2" fillId="2" borderId="1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4" xfId="0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4" fillId="0" borderId="0" xfId="0" applyFont="1" applyAlignment="1">
      <alignment horizontal="right"/>
    </xf>
    <xf numFmtId="170" fontId="2" fillId="2" borderId="8" xfId="0" applyNumberFormat="1" applyFont="1" applyFill="1" applyBorder="1" applyAlignment="1">
      <alignment horizontal="center"/>
    </xf>
    <xf numFmtId="171" fontId="2" fillId="2" borderId="8" xfId="0" applyNumberFormat="1" applyFont="1" applyFill="1" applyBorder="1" applyAlignment="1">
      <alignment horizontal="center"/>
    </xf>
    <xf numFmtId="166" fontId="2" fillId="2" borderId="8" xfId="0" applyNumberFormat="1" applyFont="1" applyFill="1" applyBorder="1" applyAlignment="1">
      <alignment horizontal="center"/>
    </xf>
    <xf numFmtId="172" fontId="2" fillId="2" borderId="8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165" fontId="2" fillId="3" borderId="0" xfId="0" applyNumberFormat="1" applyFont="1" applyFill="1" applyAlignment="1">
      <alignment/>
    </xf>
    <xf numFmtId="165" fontId="2" fillId="3" borderId="3" xfId="0" applyNumberFormat="1" applyFont="1" applyFill="1" applyBorder="1" applyAlignment="1">
      <alignment/>
    </xf>
    <xf numFmtId="166" fontId="2" fillId="6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7F3D3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85725</xdr:rowOff>
    </xdr:from>
    <xdr:to>
      <xdr:col>1</xdr:col>
      <xdr:colOff>342900</xdr:colOff>
      <xdr:row>3</xdr:row>
      <xdr:rowOff>47625</xdr:rowOff>
    </xdr:to>
    <xdr:pic>
      <xdr:nvPicPr>
        <xdr:cNvPr id="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190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351"/>
  <sheetViews>
    <sheetView showGridLines="0" showRowColHeaders="0" tabSelected="1" zoomScale="95" zoomScaleNormal="95" workbookViewId="0" topLeftCell="A3">
      <selection activeCell="F43" sqref="F43"/>
    </sheetView>
  </sheetViews>
  <sheetFormatPr defaultColWidth="9.140625" defaultRowHeight="15"/>
  <cols>
    <col min="1" max="1" width="7.140625" style="30" customWidth="1"/>
    <col min="2" max="2" width="6.00390625" style="1" customWidth="1"/>
    <col min="3" max="3" width="10.57421875" style="1" bestFit="1" customWidth="1"/>
    <col min="4" max="4" width="9.57421875" style="1" bestFit="1" customWidth="1"/>
    <col min="5" max="5" width="12.140625" style="1" bestFit="1" customWidth="1"/>
    <col min="6" max="6" width="11.8515625" style="1" customWidth="1"/>
    <col min="7" max="7" width="12.8515625" style="1" customWidth="1"/>
    <col min="8" max="8" width="9.140625" style="1" customWidth="1"/>
    <col min="9" max="9" width="12.140625" style="1" customWidth="1"/>
    <col min="10" max="10" width="11.57421875" style="1" bestFit="1" customWidth="1"/>
    <col min="11" max="11" width="10.7109375" style="1" bestFit="1" customWidth="1"/>
    <col min="12" max="12" width="12.57421875" style="1" customWidth="1"/>
    <col min="13" max="13" width="12.7109375" style="1" bestFit="1" customWidth="1"/>
    <col min="14" max="14" width="11.28125" style="1" bestFit="1" customWidth="1"/>
    <col min="15" max="16" width="12.7109375" style="1" bestFit="1" customWidth="1"/>
    <col min="17" max="17" width="12.28125" style="11" customWidth="1"/>
    <col min="18" max="16384" width="9.140625" style="1" customWidth="1"/>
  </cols>
  <sheetData>
    <row r="1" spans="1:9" s="27" customFormat="1" ht="10.5">
      <c r="A1" s="29"/>
      <c r="D1" s="27">
        <v>1</v>
      </c>
      <c r="E1" s="27">
        <v>0</v>
      </c>
      <c r="I1" s="27">
        <v>5</v>
      </c>
    </row>
    <row r="2" ht="10.5">
      <c r="Q2" s="1"/>
    </row>
    <row r="3" spans="3:17" ht="12.75">
      <c r="C3" s="3" t="s">
        <v>31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ht="10.5">
      <c r="Q4" s="1"/>
    </row>
    <row r="5" spans="3:17" ht="10.5">
      <c r="C5" s="19" t="s">
        <v>17</v>
      </c>
      <c r="J5" s="1" t="s">
        <v>6</v>
      </c>
      <c r="L5" s="20" t="s">
        <v>30</v>
      </c>
      <c r="Q5" s="1"/>
    </row>
    <row r="6" spans="3:17" ht="10.5">
      <c r="C6" s="19" t="s">
        <v>18</v>
      </c>
      <c r="J6" s="21" t="s">
        <v>28</v>
      </c>
      <c r="Q6" s="1"/>
    </row>
    <row r="7" spans="3:17" ht="10.5">
      <c r="C7" s="19"/>
      <c r="J7" s="1" t="s">
        <v>7</v>
      </c>
      <c r="L7" s="22">
        <v>38353</v>
      </c>
      <c r="Q7" s="1"/>
    </row>
    <row r="8" spans="3:17" ht="10.5">
      <c r="C8" s="19"/>
      <c r="J8" s="1" t="s">
        <v>11</v>
      </c>
      <c r="L8" s="18">
        <v>1</v>
      </c>
      <c r="M8" s="41" t="str">
        <f>IF(ProjMode=1,"Cash","Accruals")</f>
        <v>Cash</v>
      </c>
      <c r="Q8" s="1"/>
    </row>
    <row r="9" spans="3:17" ht="10.5">
      <c r="C9" s="28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ht="10.5">
      <c r="Q10" s="1"/>
    </row>
    <row r="11" spans="4:15" ht="10.5">
      <c r="D11" s="11" t="s">
        <v>2</v>
      </c>
      <c r="E11" s="11" t="s">
        <v>0</v>
      </c>
      <c r="G11" s="11" t="s">
        <v>5</v>
      </c>
      <c r="H11" s="11" t="s">
        <v>3</v>
      </c>
      <c r="J11" s="11" t="s">
        <v>3</v>
      </c>
      <c r="L11" s="11" t="s">
        <v>44</v>
      </c>
      <c r="N11" s="11" t="s">
        <v>5</v>
      </c>
      <c r="O11" s="11" t="s">
        <v>44</v>
      </c>
    </row>
    <row r="12" spans="4:15" ht="10.5">
      <c r="D12" s="11"/>
      <c r="E12" s="12" t="s">
        <v>1</v>
      </c>
      <c r="G12" s="11" t="s">
        <v>2</v>
      </c>
      <c r="H12" s="11" t="s">
        <v>4</v>
      </c>
      <c r="J12" s="11" t="s">
        <v>29</v>
      </c>
      <c r="L12" s="11" t="s">
        <v>29</v>
      </c>
      <c r="N12" s="11" t="s">
        <v>2</v>
      </c>
      <c r="O12" s="11" t="s">
        <v>49</v>
      </c>
    </row>
    <row r="13" spans="4:20" ht="10.5">
      <c r="D13" s="5">
        <v>38384</v>
      </c>
      <c r="E13" s="8">
        <v>4000000</v>
      </c>
      <c r="G13" s="5">
        <v>38353</v>
      </c>
      <c r="H13" s="15">
        <v>0.07</v>
      </c>
      <c r="J13" s="37">
        <v>-1.01</v>
      </c>
      <c r="L13" s="37">
        <v>3.25</v>
      </c>
      <c r="N13" s="5">
        <v>38353</v>
      </c>
      <c r="O13" s="15">
        <v>0.02</v>
      </c>
      <c r="T13" s="37">
        <v>-3.25</v>
      </c>
    </row>
    <row r="14" spans="4:20" ht="10.5">
      <c r="D14" s="6">
        <v>38749</v>
      </c>
      <c r="E14" s="9">
        <f>E13</f>
        <v>4000000</v>
      </c>
      <c r="G14" s="6">
        <v>40213</v>
      </c>
      <c r="H14" s="16">
        <v>0.08</v>
      </c>
      <c r="J14" s="38">
        <f>J13-3</f>
        <v>-4.01</v>
      </c>
      <c r="L14" s="38">
        <v>6.24</v>
      </c>
      <c r="N14" s="6">
        <v>39083</v>
      </c>
      <c r="O14" s="16">
        <v>0.03</v>
      </c>
      <c r="T14" s="38">
        <v>-6.24</v>
      </c>
    </row>
    <row r="15" spans="1:20" ht="10.5">
      <c r="A15" s="31" t="s">
        <v>19</v>
      </c>
      <c r="D15" s="6"/>
      <c r="E15" s="9"/>
      <c r="G15" s="6"/>
      <c r="H15" s="16"/>
      <c r="J15" s="38">
        <f>J14-3</f>
        <v>-7.01</v>
      </c>
      <c r="L15" s="38">
        <v>9.29</v>
      </c>
      <c r="N15" s="6"/>
      <c r="O15" s="16"/>
      <c r="T15" s="38">
        <v>-9.29</v>
      </c>
    </row>
    <row r="16" spans="1:20" ht="10.5">
      <c r="A16" s="31" t="s">
        <v>20</v>
      </c>
      <c r="D16" s="6"/>
      <c r="E16" s="9"/>
      <c r="G16" s="6"/>
      <c r="H16" s="16"/>
      <c r="J16" s="38">
        <f>J15-3</f>
        <v>-10.01</v>
      </c>
      <c r="L16" s="38">
        <v>12.25</v>
      </c>
      <c r="N16" s="6"/>
      <c r="O16" s="16"/>
      <c r="T16" s="38">
        <v>-12.25</v>
      </c>
    </row>
    <row r="17" spans="1:15" ht="10.5">
      <c r="A17" s="31" t="s">
        <v>52</v>
      </c>
      <c r="D17" s="6"/>
      <c r="E17" s="9"/>
      <c r="G17" s="6"/>
      <c r="H17" s="16"/>
      <c r="J17" s="39"/>
      <c r="L17" s="39"/>
      <c r="N17" s="6"/>
      <c r="O17" s="16"/>
    </row>
    <row r="18" spans="1:15" ht="10.5">
      <c r="A18" s="31" t="s">
        <v>53</v>
      </c>
      <c r="D18" s="6"/>
      <c r="E18" s="9"/>
      <c r="G18" s="6"/>
      <c r="H18" s="16"/>
      <c r="J18" s="39"/>
      <c r="L18" s="39"/>
      <c r="N18" s="6"/>
      <c r="O18" s="16"/>
    </row>
    <row r="19" spans="1:15" ht="10.5">
      <c r="A19" s="31" t="s">
        <v>21</v>
      </c>
      <c r="D19" s="7"/>
      <c r="E19" s="10"/>
      <c r="G19" s="7"/>
      <c r="H19" s="17"/>
      <c r="J19" s="40"/>
      <c r="L19" s="40"/>
      <c r="N19" s="7"/>
      <c r="O19" s="17"/>
    </row>
    <row r="20" spans="1:10" ht="10.5">
      <c r="A20" s="32"/>
      <c r="D20" s="13"/>
      <c r="E20" s="14"/>
      <c r="G20" s="13"/>
      <c r="H20" s="14"/>
      <c r="J20" s="46" t="str">
        <f>_XLL.DESCRIBEPERIODS(PeriodsInt)</f>
        <v> in arrear, Jan 1 Apr 1 Jul 1 Oct 1  </v>
      </c>
    </row>
    <row r="21" spans="4:8" ht="10.5">
      <c r="D21" s="23" t="s">
        <v>16</v>
      </c>
      <c r="E21" s="14"/>
      <c r="F21" s="33">
        <v>10000</v>
      </c>
      <c r="G21" s="34">
        <v>5000</v>
      </c>
      <c r="H21" s="14"/>
    </row>
    <row r="22" spans="4:8" ht="10.5">
      <c r="D22" s="23" t="s">
        <v>9</v>
      </c>
      <c r="E22" s="14"/>
      <c r="F22" s="35">
        <f>MIN(D13:D19)</f>
        <v>38384</v>
      </c>
      <c r="G22" s="36">
        <v>38443</v>
      </c>
      <c r="H22" s="14"/>
    </row>
    <row r="23" spans="4:8" ht="10.5">
      <c r="D23" s="13"/>
      <c r="E23" s="14"/>
      <c r="G23" s="13"/>
      <c r="H23" s="14"/>
    </row>
    <row r="24" spans="4:8" ht="10.5">
      <c r="D24" s="1" t="s">
        <v>10</v>
      </c>
      <c r="F24" s="22">
        <v>42736</v>
      </c>
      <c r="H24" s="14"/>
    </row>
    <row r="25" ht="10.5">
      <c r="H25" s="14"/>
    </row>
    <row r="26" spans="4:7" ht="10.5">
      <c r="D26" s="1" t="s">
        <v>37</v>
      </c>
      <c r="F26" s="26">
        <v>3</v>
      </c>
      <c r="G26" s="19" t="str">
        <f>_XLL.DESCRIBEDAYCOUNT(F26)</f>
        <v>Actual Days/365.</v>
      </c>
    </row>
    <row r="27" spans="12:15" ht="10.5">
      <c r="L27" s="11" t="s">
        <v>38</v>
      </c>
      <c r="M27" s="11" t="s">
        <v>5</v>
      </c>
      <c r="N27" s="11" t="s">
        <v>39</v>
      </c>
      <c r="O27" s="11" t="s">
        <v>5</v>
      </c>
    </row>
    <row r="28" spans="4:15" ht="10.5">
      <c r="D28" s="1" t="s">
        <v>42</v>
      </c>
      <c r="F28" s="26">
        <v>6.03</v>
      </c>
      <c r="G28" s="19" t="str">
        <f>_XLL.DESCRIBEDAYCOUNT(F28)</f>
        <v>Main Period:Actual/Actual (Within Period),Stub Periods:Actual Days/365.</v>
      </c>
      <c r="K28" s="1" t="s">
        <v>40</v>
      </c>
      <c r="L28" s="47">
        <v>20</v>
      </c>
      <c r="M28" s="22">
        <v>38353</v>
      </c>
      <c r="N28" s="47">
        <v>20</v>
      </c>
      <c r="O28" s="22">
        <v>38353</v>
      </c>
    </row>
    <row r="29" spans="6:15" ht="10.5">
      <c r="F29" s="14"/>
      <c r="L29" s="47">
        <v>20</v>
      </c>
      <c r="M29" s="22">
        <f>_XLL.DPY(M28,5)</f>
        <v>40179</v>
      </c>
      <c r="N29" s="47">
        <v>20</v>
      </c>
      <c r="O29" s="22">
        <f>_XLL.DPY(O28,5)</f>
        <v>40179</v>
      </c>
    </row>
    <row r="30" spans="4:15" ht="10.5">
      <c r="D30" s="1" t="s">
        <v>45</v>
      </c>
      <c r="F30" s="48">
        <v>10</v>
      </c>
      <c r="L30" s="18"/>
      <c r="M30" s="22"/>
      <c r="N30" s="18"/>
      <c r="O30" s="22"/>
    </row>
    <row r="31" spans="4:14" ht="10.5">
      <c r="D31" s="1" t="s">
        <v>46</v>
      </c>
      <c r="F31" s="20">
        <v>12</v>
      </c>
      <c r="K31" s="1" t="s">
        <v>55</v>
      </c>
      <c r="M31" s="22">
        <f>_XLL.DPM(MAX(M28:M30),RevMonths)</f>
        <v>42005</v>
      </c>
      <c r="N31" s="22">
        <f>_XLL.DPM(MAX(O28:O30),RevMonths)</f>
        <v>42005</v>
      </c>
    </row>
    <row r="32" spans="4:15" ht="10.5">
      <c r="D32" s="1" t="s">
        <v>47</v>
      </c>
      <c r="F32" s="20">
        <v>12</v>
      </c>
      <c r="K32" s="1" t="s">
        <v>41</v>
      </c>
      <c r="L32" s="11"/>
      <c r="M32" s="47">
        <v>20</v>
      </c>
      <c r="N32" s="11"/>
      <c r="O32" s="47">
        <v>20</v>
      </c>
    </row>
    <row r="33" spans="4:15" ht="10.5">
      <c r="D33" s="1" t="s">
        <v>48</v>
      </c>
      <c r="F33" s="49">
        <v>-1E-11</v>
      </c>
      <c r="K33" s="1" t="s">
        <v>43</v>
      </c>
      <c r="L33" s="11"/>
      <c r="M33" s="22">
        <f>_XLL.DPY(M28,15)</f>
        <v>43831</v>
      </c>
      <c r="N33" s="11"/>
      <c r="O33" s="22">
        <f>_XLL.DPY(O28,15)</f>
        <v>43831</v>
      </c>
    </row>
    <row r="34" spans="4:15" ht="10.5">
      <c r="D34" s="1" t="s">
        <v>51</v>
      </c>
      <c r="F34" s="20">
        <v>60</v>
      </c>
      <c r="K34" s="1" t="s">
        <v>50</v>
      </c>
      <c r="L34" s="11"/>
      <c r="M34" s="50">
        <v>10000</v>
      </c>
      <c r="N34" s="11"/>
      <c r="O34" s="50">
        <v>20000</v>
      </c>
    </row>
    <row r="35" ht="10.5">
      <c r="F35" s="14"/>
    </row>
    <row r="36" spans="3:17" ht="11.25" thickBot="1">
      <c r="C36" s="45" t="s">
        <v>35</v>
      </c>
      <c r="D36" s="45"/>
      <c r="E36" s="43"/>
      <c r="F36" s="44"/>
      <c r="G36" s="42"/>
      <c r="H36" s="42"/>
      <c r="I36" s="42"/>
      <c r="K36" s="45" t="s">
        <v>36</v>
      </c>
      <c r="L36" s="45"/>
      <c r="M36" s="45"/>
      <c r="N36" s="52"/>
      <c r="O36" s="52"/>
      <c r="Q36" s="11" t="s">
        <v>3</v>
      </c>
    </row>
    <row r="37" spans="3:17" ht="11.25" thickTop="1">
      <c r="C37" s="13" t="str">
        <f>IF(Base="As Loan Dates","Date","Period Comm.")</f>
        <v>Date</v>
      </c>
      <c r="D37" s="14" t="s">
        <v>3</v>
      </c>
      <c r="E37" s="11" t="s">
        <v>8</v>
      </c>
      <c r="F37" s="14" t="s">
        <v>12</v>
      </c>
      <c r="G37" s="11" t="s">
        <v>13</v>
      </c>
      <c r="H37" s="11"/>
      <c r="I37" s="11" t="s">
        <v>14</v>
      </c>
      <c r="J37" s="11"/>
      <c r="K37" s="23" t="str">
        <f>IF(AND(Base="As Loan Dates",ProjMode=1),"Preceding Rental Date","Period Comm.")</f>
        <v>Preceding Rental Date</v>
      </c>
      <c r="M37" s="51" t="str">
        <f>L27</f>
        <v>Tenant A</v>
      </c>
      <c r="N37" s="51" t="str">
        <f>N27</f>
        <v>Tenant B</v>
      </c>
      <c r="O37" s="51" t="s">
        <v>13</v>
      </c>
      <c r="Q37" s="11" t="s">
        <v>54</v>
      </c>
    </row>
    <row r="38" spans="3:15" ht="10.5">
      <c r="C38" s="13"/>
      <c r="D38" s="11"/>
      <c r="E38" s="13"/>
      <c r="F38" s="14"/>
      <c r="G38" s="11"/>
      <c r="H38" s="11"/>
      <c r="I38" s="11" t="s">
        <v>15</v>
      </c>
      <c r="J38" s="11"/>
      <c r="M38" s="51"/>
      <c r="N38" s="51"/>
      <c r="O38" s="51"/>
    </row>
    <row r="39" spans="3:17" ht="10.5">
      <c r="C39" s="4">
        <f>L7</f>
        <v>38353</v>
      </c>
      <c r="D39" s="24">
        <f>_XLL.LOAN($C39,$C40,FromDatesInt,IntRates,AdvanceDates,NetAdvances,RepDate,D$1,DayCount,PeriodsInt,ProjMode)</f>
        <v>0</v>
      </c>
      <c r="E39" s="24">
        <f>_XLL.LOAN($C39,$C40,FromDatesInt,IntRates,AdvanceDates,NetAdvances,RepDate,E$1,DayCount,PeriodsInt,ProjMode)</f>
        <v>0</v>
      </c>
      <c r="F39" s="24">
        <f>_XLL.MKPMTS(C39,C40,FeeDates,Fees)</f>
        <v>0</v>
      </c>
      <c r="G39" s="25">
        <f>SUM(D39:F39)</f>
        <v>0</v>
      </c>
      <c r="H39" s="11"/>
      <c r="I39" s="14">
        <f>_XLL.LOAN($C39,$C40,FromDatesInt,IntRates,AdvanceDates,NetAdvances,RepDate,I$1,DayCount,PeriodsInt,ProjMode)</f>
        <v>0</v>
      </c>
      <c r="J39" s="11"/>
      <c r="K39" s="4">
        <f>IF(AND(Base="As Loan Dates",ProjMode=1),IF(ISNA(MATCH(C39,AdvanceDates,0)),_XLL.PREVDATESEQ(C39,PeriodsRent,AdvanceDates),K40),C39)</f>
        <v>38346</v>
      </c>
      <c r="M39" s="53">
        <f>_XLL.FSTEPRENTGROWR($K39,$K40,M$33,M$32,M$28:M$30,L$28:L$30,GrowthDates,GrowthRates,M$31,RevMonths,RevDisc,ReletVoid,ReletRF,ReletTerm,DayCountRent,PeriodsRent,ProjMode)*M$34</f>
        <v>45479.452054794514</v>
      </c>
      <c r="N39" s="53">
        <f>_XLL.FSTEPRENTGROWR($K39,$K40,O$33,O$32,O$28:O$30,N$28:N$30,GrowthDates,GrowthRates,N$31,RevMonths,RevDisc,ReletVoid,ReletRF,ReletTerm,DayCountRent,PeriodsRent,ProjMode)*O$34</f>
        <v>90958.90410958903</v>
      </c>
      <c r="O39" s="54">
        <f>SUM(M39:N39)</f>
        <v>136438.35616438353</v>
      </c>
      <c r="Q39" s="55">
        <f>_XLL.SAFE(O39/D39,0)</f>
        <v>0</v>
      </c>
    </row>
    <row r="40" spans="3:17" ht="10.5">
      <c r="C40" s="4">
        <f>IF(Base="As Loan Dates",_XLL.NEXTDATESEQ(C39,PeriodsInt,AdvanceDates),_XLL.DPM(C39,$L$5))</f>
        <v>38384</v>
      </c>
      <c r="D40" s="24">
        <f>_XLL.LOAN($C40,$C41,FromDatesInt,IntRates,AdvanceDates,NetAdvances,RepDate,D$1,DayCount,PeriodsInt,ProjMode)</f>
        <v>0</v>
      </c>
      <c r="E40" s="24">
        <f>_XLL.LOAN($C40,$C41,FromDatesInt,IntRates,AdvanceDates,NetAdvances,RepDate,E$1,DayCount,PeriodsInt,ProjMode)</f>
        <v>4000000</v>
      </c>
      <c r="F40" s="24">
        <f>_XLL.MKPMTS(C40,C41,FeeDates,Fees)</f>
        <v>10000</v>
      </c>
      <c r="G40" s="25">
        <f aca="true" t="shared" si="0" ref="G40:G103">SUM(D40:F40)</f>
        <v>4010000</v>
      </c>
      <c r="H40" s="11"/>
      <c r="I40" s="14">
        <f>_XLL.LOAN($C40,$C41,FromDatesInt,IntRates,AdvanceDates,NetAdvances,RepDate,I$1,DayCount,PeriodsInt,ProjMode)</f>
        <v>4000000</v>
      </c>
      <c r="J40" s="11"/>
      <c r="K40" s="4">
        <f>IF(AND(Base="As Loan Dates",ProjMode=1),IF(ISNA(MATCH(C40,AdvanceDates,0)),_XLL.PREVDATESEQ(C40,PeriodsRent,AdvanceDates),K41),C40)</f>
        <v>38436</v>
      </c>
      <c r="M40" s="53">
        <f>_XLL.FSTEPRENTGROWR($K40,$K41,M$33,M$32,M$28:M$30,L$28:L$30,GrowthDates,GrowthRates,M$31,RevMonths,RevDisc,ReletVoid,ReletRF,ReletTerm,DayCountRent,PeriodsRent,ProjMode)*M$34</f>
        <v>0</v>
      </c>
      <c r="N40" s="53">
        <f>_XLL.FSTEPRENTGROWR($K40,$K41,O$33,O$32,O$28:O$30,N$28:N$30,GrowthDates,GrowthRates,N$31,RevMonths,RevDisc,ReletVoid,ReletRF,ReletTerm,DayCountRent,PeriodsRent,ProjMode)*O$34</f>
        <v>0</v>
      </c>
      <c r="O40" s="54">
        <f aca="true" t="shared" si="1" ref="O40:O103">SUM(M40:N40)</f>
        <v>0</v>
      </c>
      <c r="Q40" s="55">
        <f>_XLL.SAFE(O40/D40,0)</f>
        <v>0</v>
      </c>
    </row>
    <row r="41" spans="3:17" ht="10.5">
      <c r="C41" s="4">
        <f>IF(Base="As Loan Dates",_XLL.NEXTDATESEQ(C40,PeriodsInt,AdvanceDates),_XLL.DPM(C40,$L$5))</f>
        <v>38443</v>
      </c>
      <c r="D41" s="24">
        <f>_XLL.LOAN($C41,$C42,FromDatesInt,IntRates,AdvanceDates,NetAdvances,RepDate,D$1,DayCount,PeriodsInt,ProjMode)</f>
        <v>-45260.27397260274</v>
      </c>
      <c r="E41" s="24">
        <f>_XLL.LOAN($C41,$C42,FromDatesInt,IntRates,AdvanceDates,NetAdvances,RepDate,E$1,DayCount,PeriodsInt,ProjMode)</f>
        <v>0</v>
      </c>
      <c r="F41" s="24">
        <f>_XLL.MKPMTS(C41,C42,FeeDates,Fees)</f>
        <v>5000</v>
      </c>
      <c r="G41" s="25">
        <f t="shared" si="0"/>
        <v>-40260.27397260274</v>
      </c>
      <c r="H41" s="11"/>
      <c r="I41" s="14">
        <f>_XLL.LOAN($C41,$C42,FromDatesInt,IntRates,AdvanceDates,NetAdvances,RepDate,I$1,DayCount,PeriodsInt,ProjMode)</f>
        <v>4000000</v>
      </c>
      <c r="J41" s="11"/>
      <c r="K41" s="4">
        <f>IF(AND(Base="As Loan Dates",ProjMode=1),IF(ISNA(MATCH(C41,AdvanceDates,0)),_XLL.PREVDATESEQ(C41,PeriodsRent,AdvanceDates),K42),C41)</f>
        <v>38436</v>
      </c>
      <c r="M41" s="53">
        <f>_XLL.FSTEPRENTGROWR($K41,$K42,M$33,M$32,M$28:M$30,L$28:L$30,GrowthDates,GrowthRates,M$31,RevMonths,RevDisc,ReletVoid,ReletRF,ReletTerm,DayCountRent,PeriodsRent,ProjMode)*M$34</f>
        <v>50000</v>
      </c>
      <c r="N41" s="53">
        <f>_XLL.FSTEPRENTGROWR($K41,$K42,O$33,O$32,O$28:O$30,N$28:N$30,GrowthDates,GrowthRates,N$31,RevMonths,RevDisc,ReletVoid,ReletRF,ReletTerm,DayCountRent,PeriodsRent,ProjMode)*O$34</f>
        <v>100000</v>
      </c>
      <c r="O41" s="54">
        <f t="shared" si="1"/>
        <v>150000</v>
      </c>
      <c r="Q41" s="55">
        <f>_XLL.SAFE(O41/D41,0)</f>
        <v>-3.3141646489104115</v>
      </c>
    </row>
    <row r="42" spans="3:17" ht="10.5">
      <c r="C42" s="4">
        <f>IF(Base="As Loan Dates",_XLL.NEXTDATESEQ(C41,PeriodsInt,AdvanceDates),_XLL.DPM(C41,$L$5))</f>
        <v>38534</v>
      </c>
      <c r="D42" s="24">
        <f>_XLL.LOAN($C42,$C43,FromDatesInt,IntRates,AdvanceDates,NetAdvances,RepDate,D$1,DayCount,PeriodsInt,ProjMode)</f>
        <v>-69808.21917808219</v>
      </c>
      <c r="E42" s="24">
        <f>_XLL.LOAN($C42,$C43,FromDatesInt,IntRates,AdvanceDates,NetAdvances,RepDate,E$1,DayCount,PeriodsInt,ProjMode)</f>
        <v>0</v>
      </c>
      <c r="F42" s="24">
        <f>_XLL.MKPMTS(C42,C43,FeeDates,Fees)</f>
        <v>0</v>
      </c>
      <c r="G42" s="25">
        <f t="shared" si="0"/>
        <v>-69808.21917808219</v>
      </c>
      <c r="H42" s="11"/>
      <c r="I42" s="14">
        <f>_XLL.LOAN($C42,$C43,FromDatesInt,IntRates,AdvanceDates,NetAdvances,RepDate,I$1,DayCount,PeriodsInt,ProjMode)</f>
        <v>4000000</v>
      </c>
      <c r="J42" s="11"/>
      <c r="K42" s="4">
        <f>IF(AND(Base="As Loan Dates",ProjMode=1),IF(ISNA(MATCH(C42,AdvanceDates,0)),_XLL.PREVDATESEQ(C42,PeriodsRent,AdvanceDates),K43),C42)</f>
        <v>38527</v>
      </c>
      <c r="M42" s="53">
        <f>_XLL.FSTEPRENTGROWR($K42,$K43,M$33,M$32,M$28:M$30,L$28:L$30,GrowthDates,GrowthRates,M$31,RevMonths,RevDisc,ReletVoid,ReletRF,ReletTerm,DayCountRent,PeriodsRent,ProjMode)*M$34</f>
        <v>50000</v>
      </c>
      <c r="N42" s="53">
        <f>_XLL.FSTEPRENTGROWR($K42,$K43,O$33,O$32,O$28:O$30,N$28:N$30,GrowthDates,GrowthRates,N$31,RevMonths,RevDisc,ReletVoid,ReletRF,ReletTerm,DayCountRent,PeriodsRent,ProjMode)*O$34</f>
        <v>100000</v>
      </c>
      <c r="O42" s="54">
        <f t="shared" si="1"/>
        <v>150000</v>
      </c>
      <c r="Q42" s="55">
        <f>_XLL.SAFE(O42/D42,0)</f>
        <v>-2.1487441130298275</v>
      </c>
    </row>
    <row r="43" spans="3:17" ht="10.5">
      <c r="C43" s="4">
        <f>IF(Base="As Loan Dates",_XLL.NEXTDATESEQ(C42,PeriodsInt,AdvanceDates),_XLL.DPM(C42,$L$5))</f>
        <v>38626</v>
      </c>
      <c r="D43" s="24">
        <f>_XLL.LOAN($C43,$C44,FromDatesInt,IntRates,AdvanceDates,NetAdvances,RepDate,D$1,DayCount,PeriodsInt,ProjMode)</f>
        <v>-70575.34246575343</v>
      </c>
      <c r="E43" s="24">
        <f>_XLL.LOAN($C43,$C44,FromDatesInt,IntRates,AdvanceDates,NetAdvances,RepDate,E$1,DayCount,PeriodsInt,ProjMode)</f>
        <v>0</v>
      </c>
      <c r="F43" s="24">
        <f>_XLL.MKPMTS(C43,C44,FeeDates,Fees)</f>
        <v>0</v>
      </c>
      <c r="G43" s="25">
        <f t="shared" si="0"/>
        <v>-70575.34246575343</v>
      </c>
      <c r="H43" s="11"/>
      <c r="I43" s="14">
        <f>_XLL.LOAN($C43,$C44,FromDatesInt,IntRates,AdvanceDates,NetAdvances,RepDate,I$1,DayCount,PeriodsInt,ProjMode)</f>
        <v>4000000</v>
      </c>
      <c r="J43" s="11"/>
      <c r="K43" s="4">
        <f>IF(AND(Base="As Loan Dates",ProjMode=1),IF(ISNA(MATCH(C43,AdvanceDates,0)),_XLL.PREVDATESEQ(C43,PeriodsRent,AdvanceDates),K44),C43)</f>
        <v>38624</v>
      </c>
      <c r="M43" s="53">
        <f>_XLL.FSTEPRENTGROWR($K43,$K44,M$33,M$32,M$28:M$30,L$28:L$30,GrowthDates,GrowthRates,M$31,RevMonths,RevDisc,ReletVoid,ReletRF,ReletTerm,DayCountRent,PeriodsRent,ProjMode)*M$34</f>
        <v>50000</v>
      </c>
      <c r="N43" s="53">
        <f>_XLL.FSTEPRENTGROWR($K43,$K44,O$33,O$32,O$28:O$30,N$28:N$30,GrowthDates,GrowthRates,N$31,RevMonths,RevDisc,ReletVoid,ReletRF,ReletTerm,DayCountRent,PeriodsRent,ProjMode)*O$34</f>
        <v>100000</v>
      </c>
      <c r="O43" s="54">
        <f t="shared" si="1"/>
        <v>150000</v>
      </c>
      <c r="Q43" s="55">
        <f>_XLL.SAFE(O43/D43,0)</f>
        <v>-2.1253881987577636</v>
      </c>
    </row>
    <row r="44" spans="3:17" ht="10.5">
      <c r="C44" s="4">
        <f>IF(Base="As Loan Dates",_XLL.NEXTDATESEQ(C43,PeriodsInt,AdvanceDates),_XLL.DPM(C43,$L$5))</f>
        <v>38718</v>
      </c>
      <c r="D44" s="24">
        <f>_XLL.LOAN($C44,$C45,FromDatesInt,IntRates,AdvanceDates,NetAdvances,RepDate,D$1,DayCount,PeriodsInt,ProjMode)</f>
        <v>-70575.34246575343</v>
      </c>
      <c r="E44" s="24">
        <f>_XLL.LOAN($C44,$C45,FromDatesInt,IntRates,AdvanceDates,NetAdvances,RepDate,E$1,DayCount,PeriodsInt,ProjMode)</f>
        <v>0</v>
      </c>
      <c r="F44" s="24">
        <f>_XLL.MKPMTS(C44,C45,FeeDates,Fees)</f>
        <v>0</v>
      </c>
      <c r="G44" s="25">
        <f t="shared" si="0"/>
        <v>-70575.34246575343</v>
      </c>
      <c r="H44" s="11"/>
      <c r="I44" s="14">
        <f>_XLL.LOAN($C44,$C45,FromDatesInt,IntRates,AdvanceDates,NetAdvances,RepDate,I$1,DayCount,PeriodsInt,ProjMode)</f>
        <v>4000000</v>
      </c>
      <c r="J44" s="11"/>
      <c r="K44" s="4">
        <f>IF(AND(Base="As Loan Dates",ProjMode=1),IF(ISNA(MATCH(C44,AdvanceDates,0)),_XLL.PREVDATESEQ(C44,PeriodsRent,AdvanceDates),K45),C44)</f>
        <v>38711</v>
      </c>
      <c r="M44" s="53">
        <f>_XLL.FSTEPRENTGROWR($K44,$K45,M$33,M$32,M$28:M$30,L$28:L$30,GrowthDates,GrowthRates,M$31,RevMonths,RevDisc,ReletVoid,ReletRF,ReletTerm,DayCountRent,PeriodsRent,ProjMode)*M$34</f>
        <v>50000</v>
      </c>
      <c r="N44" s="53">
        <f>_XLL.FSTEPRENTGROWR($K44,$K45,O$33,O$32,O$28:O$30,N$28:N$30,GrowthDates,GrowthRates,N$31,RevMonths,RevDisc,ReletVoid,ReletRF,ReletTerm,DayCountRent,PeriodsRent,ProjMode)*O$34</f>
        <v>100000</v>
      </c>
      <c r="O44" s="54">
        <f t="shared" si="1"/>
        <v>150000</v>
      </c>
      <c r="Q44" s="55">
        <f>_XLL.SAFE(O44/D44,0)</f>
        <v>-2.1253881987577636</v>
      </c>
    </row>
    <row r="45" spans="3:17" ht="10.5">
      <c r="C45" s="4">
        <f>IF(Base="As Loan Dates",_XLL.NEXTDATESEQ(C44,PeriodsInt,AdvanceDates),_XLL.DPM(C44,$L$5))</f>
        <v>38749</v>
      </c>
      <c r="D45" s="24">
        <f>_XLL.LOAN($C45,$C46,FromDatesInt,IntRates,AdvanceDates,NetAdvances,RepDate,D$1,DayCount,PeriodsInt,ProjMode)</f>
        <v>0</v>
      </c>
      <c r="E45" s="24">
        <f>_XLL.LOAN($C45,$C46,FromDatesInt,IntRates,AdvanceDates,NetAdvances,RepDate,E$1,DayCount,PeriodsInt,ProjMode)</f>
        <v>4000000</v>
      </c>
      <c r="F45" s="24">
        <f>_XLL.MKPMTS(C45,C46,FeeDates,Fees)</f>
        <v>0</v>
      </c>
      <c r="G45" s="25">
        <f t="shared" si="0"/>
        <v>4000000</v>
      </c>
      <c r="H45" s="11"/>
      <c r="I45" s="14">
        <f>_XLL.LOAN($C45,$C46,FromDatesInt,IntRates,AdvanceDates,NetAdvances,RepDate,I$1,DayCount,PeriodsInt,ProjMode)</f>
        <v>8000000</v>
      </c>
      <c r="J45" s="11"/>
      <c r="K45" s="4">
        <f>IF(AND(Base="As Loan Dates",ProjMode=1),IF(ISNA(MATCH(C45,AdvanceDates,0)),_XLL.PREVDATESEQ(C45,PeriodsRent,AdvanceDates),K46),C45)</f>
        <v>38801</v>
      </c>
      <c r="M45" s="53">
        <f>_XLL.FSTEPRENTGROWR($K45,$K46,M$33,M$32,M$28:M$30,L$28:L$30,GrowthDates,GrowthRates,M$31,RevMonths,RevDisc,ReletVoid,ReletRF,ReletTerm,DayCountRent,PeriodsRent,ProjMode)*M$34</f>
        <v>0</v>
      </c>
      <c r="N45" s="53">
        <f>_XLL.FSTEPRENTGROWR($K45,$K46,O$33,O$32,O$28:O$30,N$28:N$30,GrowthDates,GrowthRates,N$31,RevMonths,RevDisc,ReletVoid,ReletRF,ReletTerm,DayCountRent,PeriodsRent,ProjMode)*O$34</f>
        <v>0</v>
      </c>
      <c r="O45" s="54">
        <f t="shared" si="1"/>
        <v>0</v>
      </c>
      <c r="Q45" s="55">
        <f>_XLL.SAFE(O45/D45,0)</f>
        <v>0</v>
      </c>
    </row>
    <row r="46" spans="3:17" ht="10.5">
      <c r="C46" s="4">
        <f>IF(Base="As Loan Dates",_XLL.NEXTDATESEQ(C45,PeriodsInt,AdvanceDates),_XLL.DPM(C45,$L$5))</f>
        <v>38808</v>
      </c>
      <c r="D46" s="24">
        <f>_XLL.LOAN($C46,$C47,FromDatesInt,IntRates,AdvanceDates,NetAdvances,RepDate,D$1,DayCount,PeriodsInt,ProjMode)</f>
        <v>-114301.36986301371</v>
      </c>
      <c r="E46" s="24">
        <f>_XLL.LOAN($C46,$C47,FromDatesInt,IntRates,AdvanceDates,NetAdvances,RepDate,E$1,DayCount,PeriodsInt,ProjMode)</f>
        <v>0</v>
      </c>
      <c r="F46" s="24">
        <f>_XLL.MKPMTS(C46,C47,FeeDates,Fees)</f>
        <v>0</v>
      </c>
      <c r="G46" s="25">
        <f t="shared" si="0"/>
        <v>-114301.36986301371</v>
      </c>
      <c r="H46" s="11"/>
      <c r="I46" s="14">
        <f>_XLL.LOAN($C46,$C47,FromDatesInt,IntRates,AdvanceDates,NetAdvances,RepDate,I$1,DayCount,PeriodsInt,ProjMode)</f>
        <v>8000000</v>
      </c>
      <c r="J46" s="11"/>
      <c r="K46" s="4">
        <f>IF(AND(Base="As Loan Dates",ProjMode=1),IF(ISNA(MATCH(C46,AdvanceDates,0)),_XLL.PREVDATESEQ(C46,PeriodsRent,AdvanceDates),K47),C46)</f>
        <v>38801</v>
      </c>
      <c r="M46" s="53">
        <f>_XLL.FSTEPRENTGROWR($K46,$K47,M$33,M$32,M$28:M$30,L$28:L$30,GrowthDates,GrowthRates,M$31,RevMonths,RevDisc,ReletVoid,ReletRF,ReletTerm,DayCountRent,PeriodsRent,ProjMode)*M$34</f>
        <v>50000</v>
      </c>
      <c r="N46" s="53">
        <f>_XLL.FSTEPRENTGROWR($K46,$K47,O$33,O$32,O$28:O$30,N$28:N$30,GrowthDates,GrowthRates,N$31,RevMonths,RevDisc,ReletVoid,ReletRF,ReletTerm,DayCountRent,PeriodsRent,ProjMode)*O$34</f>
        <v>100000</v>
      </c>
      <c r="O46" s="54">
        <f t="shared" si="1"/>
        <v>150000</v>
      </c>
      <c r="Q46" s="55">
        <f>_XLL.SAFE(O46/D46,0)</f>
        <v>-1.3123202301054648</v>
      </c>
    </row>
    <row r="47" spans="3:17" ht="10.5">
      <c r="C47" s="4">
        <f>IF(Base="As Loan Dates",_XLL.NEXTDATESEQ(C46,PeriodsInt,AdvanceDates),_XLL.DPM(C46,$L$5))</f>
        <v>38899</v>
      </c>
      <c r="D47" s="24">
        <f>_XLL.LOAN($C47,$C48,FromDatesInt,IntRates,AdvanceDates,NetAdvances,RepDate,D$1,DayCount,PeriodsInt,ProjMode)</f>
        <v>-139616.43835616438</v>
      </c>
      <c r="E47" s="24">
        <f>_XLL.LOAN($C47,$C48,FromDatesInt,IntRates,AdvanceDates,NetAdvances,RepDate,E$1,DayCount,PeriodsInt,ProjMode)</f>
        <v>0</v>
      </c>
      <c r="F47" s="24">
        <f>_XLL.MKPMTS(C47,C48,FeeDates,Fees)</f>
        <v>0</v>
      </c>
      <c r="G47" s="25">
        <f t="shared" si="0"/>
        <v>-139616.43835616438</v>
      </c>
      <c r="H47" s="11"/>
      <c r="I47" s="14">
        <f>_XLL.LOAN($C47,$C48,FromDatesInt,IntRates,AdvanceDates,NetAdvances,RepDate,I$1,DayCount,PeriodsInt,ProjMode)</f>
        <v>8000000</v>
      </c>
      <c r="J47" s="11"/>
      <c r="K47" s="4">
        <f>IF(AND(Base="As Loan Dates",ProjMode=1),IF(ISNA(MATCH(C47,AdvanceDates,0)),_XLL.PREVDATESEQ(C47,PeriodsRent,AdvanceDates),K48),C47)</f>
        <v>38892</v>
      </c>
      <c r="M47" s="53">
        <f>_XLL.FSTEPRENTGROWR($K47,$K48,M$33,M$32,M$28:M$30,L$28:L$30,GrowthDates,GrowthRates,M$31,RevMonths,RevDisc,ReletVoid,ReletRF,ReletTerm,DayCountRent,PeriodsRent,ProjMode)*M$34</f>
        <v>50000</v>
      </c>
      <c r="N47" s="53">
        <f>_XLL.FSTEPRENTGROWR($K47,$K48,O$33,O$32,O$28:O$30,N$28:N$30,GrowthDates,GrowthRates,N$31,RevMonths,RevDisc,ReletVoid,ReletRF,ReletTerm,DayCountRent,PeriodsRent,ProjMode)*O$34</f>
        <v>100000</v>
      </c>
      <c r="O47" s="54">
        <f t="shared" si="1"/>
        <v>150000</v>
      </c>
      <c r="Q47" s="55">
        <f>_XLL.SAFE(O47/D47,0)</f>
        <v>-1.0743720565149137</v>
      </c>
    </row>
    <row r="48" spans="3:17" ht="10.5">
      <c r="C48" s="4">
        <f>IF(Base="As Loan Dates",_XLL.NEXTDATESEQ(C47,PeriodsInt,AdvanceDates),_XLL.DPM(C47,$L$5))</f>
        <v>38991</v>
      </c>
      <c r="D48" s="24">
        <f>_XLL.LOAN($C48,$C49,FromDatesInt,IntRates,AdvanceDates,NetAdvances,RepDate,D$1,DayCount,PeriodsInt,ProjMode)</f>
        <v>-141150.68493150687</v>
      </c>
      <c r="E48" s="24">
        <f>_XLL.LOAN($C48,$C49,FromDatesInt,IntRates,AdvanceDates,NetAdvances,RepDate,E$1,DayCount,PeriodsInt,ProjMode)</f>
        <v>0</v>
      </c>
      <c r="F48" s="24">
        <f>_XLL.MKPMTS(C48,C49,FeeDates,Fees)</f>
        <v>0</v>
      </c>
      <c r="G48" s="25">
        <f t="shared" si="0"/>
        <v>-141150.68493150687</v>
      </c>
      <c r="H48" s="11"/>
      <c r="I48" s="14">
        <f>_XLL.LOAN($C48,$C49,FromDatesInt,IntRates,AdvanceDates,NetAdvances,RepDate,I$1,DayCount,PeriodsInt,ProjMode)</f>
        <v>8000000</v>
      </c>
      <c r="J48" s="11"/>
      <c r="K48" s="4">
        <f>IF(AND(Base="As Loan Dates",ProjMode=1),IF(ISNA(MATCH(C48,AdvanceDates,0)),_XLL.PREVDATESEQ(C48,PeriodsRent,AdvanceDates),K49),C48)</f>
        <v>38989</v>
      </c>
      <c r="M48" s="53">
        <f>_XLL.FSTEPRENTGROWR($K48,$K49,M$33,M$32,M$28:M$30,L$28:L$30,GrowthDates,GrowthRates,M$31,RevMonths,RevDisc,ReletVoid,ReletRF,ReletTerm,DayCountRent,PeriodsRent,ProjMode)*M$34</f>
        <v>50000</v>
      </c>
      <c r="N48" s="53">
        <f>_XLL.FSTEPRENTGROWR($K48,$K49,O$33,O$32,O$28:O$30,N$28:N$30,GrowthDates,GrowthRates,N$31,RevMonths,RevDisc,ReletVoid,ReletRF,ReletTerm,DayCountRent,PeriodsRent,ProjMode)*O$34</f>
        <v>100000</v>
      </c>
      <c r="O48" s="54">
        <f t="shared" si="1"/>
        <v>150000</v>
      </c>
      <c r="Q48" s="55">
        <f>_XLL.SAFE(O48/D48,0)</f>
        <v>-1.0626940993788818</v>
      </c>
    </row>
    <row r="49" spans="3:17" ht="10.5">
      <c r="C49" s="4">
        <f>IF(Base="As Loan Dates",_XLL.NEXTDATESEQ(C48,PeriodsInt,AdvanceDates),_XLL.DPM(C48,$L$5))</f>
        <v>39083</v>
      </c>
      <c r="D49" s="24">
        <f>_XLL.LOAN($C49,$C50,FromDatesInt,IntRates,AdvanceDates,NetAdvances,RepDate,D$1,DayCount,PeriodsInt,ProjMode)</f>
        <v>-141150.68493150687</v>
      </c>
      <c r="E49" s="24">
        <f>_XLL.LOAN($C49,$C50,FromDatesInt,IntRates,AdvanceDates,NetAdvances,RepDate,E$1,DayCount,PeriodsInt,ProjMode)</f>
        <v>0</v>
      </c>
      <c r="F49" s="24">
        <f>_XLL.MKPMTS(C49,C50,FeeDates,Fees)</f>
        <v>0</v>
      </c>
      <c r="G49" s="25">
        <f t="shared" si="0"/>
        <v>-141150.68493150687</v>
      </c>
      <c r="H49" s="11"/>
      <c r="I49" s="14">
        <f>_XLL.LOAN($C49,$C50,FromDatesInt,IntRates,AdvanceDates,NetAdvances,RepDate,I$1,DayCount,PeriodsInt,ProjMode)</f>
        <v>8000000</v>
      </c>
      <c r="J49" s="11"/>
      <c r="K49" s="4">
        <f>IF(AND(Base="As Loan Dates",ProjMode=1),IF(ISNA(MATCH(C49,AdvanceDates,0)),_XLL.PREVDATESEQ(C49,PeriodsRent,AdvanceDates),K50),C49)</f>
        <v>39076</v>
      </c>
      <c r="M49" s="53">
        <f>_XLL.FSTEPRENTGROWR($K49,$K50,M$33,M$32,M$28:M$30,L$28:L$30,GrowthDates,GrowthRates,M$31,RevMonths,RevDisc,ReletVoid,ReletRF,ReletTerm,DayCountRent,PeriodsRent,ProjMode)*M$34</f>
        <v>50000</v>
      </c>
      <c r="N49" s="53">
        <f>_XLL.FSTEPRENTGROWR($K49,$K50,O$33,O$32,O$28:O$30,N$28:N$30,GrowthDates,GrowthRates,N$31,RevMonths,RevDisc,ReletVoid,ReletRF,ReletTerm,DayCountRent,PeriodsRent,ProjMode)*O$34</f>
        <v>100000</v>
      </c>
      <c r="O49" s="54">
        <f t="shared" si="1"/>
        <v>150000</v>
      </c>
      <c r="Q49" s="55">
        <f>_XLL.SAFE(O49/D49,0)</f>
        <v>-1.0626940993788818</v>
      </c>
    </row>
    <row r="50" spans="3:17" ht="10.5">
      <c r="C50" s="4">
        <f>IF(Base="As Loan Dates",_XLL.NEXTDATESEQ(C49,PeriodsInt,AdvanceDates),_XLL.DPM(C49,$L$5))</f>
        <v>39173</v>
      </c>
      <c r="D50" s="24">
        <f>_XLL.LOAN($C50,$C51,FromDatesInt,IntRates,AdvanceDates,NetAdvances,RepDate,D$1,DayCount,PeriodsInt,ProjMode)</f>
        <v>-138082.19178082192</v>
      </c>
      <c r="E50" s="24">
        <f>_XLL.LOAN($C50,$C51,FromDatesInt,IntRates,AdvanceDates,NetAdvances,RepDate,E$1,DayCount,PeriodsInt,ProjMode)</f>
        <v>0</v>
      </c>
      <c r="F50" s="24">
        <f>_XLL.MKPMTS(C50,C51,FeeDates,Fees)</f>
        <v>0</v>
      </c>
      <c r="G50" s="25">
        <f t="shared" si="0"/>
        <v>-138082.19178082192</v>
      </c>
      <c r="H50" s="11"/>
      <c r="I50" s="14">
        <f>_XLL.LOAN($C50,$C51,FromDatesInt,IntRates,AdvanceDates,NetAdvances,RepDate,I$1,DayCount,PeriodsInt,ProjMode)</f>
        <v>8000000</v>
      </c>
      <c r="J50" s="11"/>
      <c r="K50" s="4">
        <f>IF(AND(Base="As Loan Dates",ProjMode=1),IF(ISNA(MATCH(C50,AdvanceDates,0)),_XLL.PREVDATESEQ(C50,PeriodsRent,AdvanceDates),K51),C50)</f>
        <v>39166</v>
      </c>
      <c r="M50" s="53">
        <f>_XLL.FSTEPRENTGROWR($K50,$K51,M$33,M$32,M$28:M$30,L$28:L$30,GrowthDates,GrowthRates,M$31,RevMonths,RevDisc,ReletVoid,ReletRF,ReletTerm,DayCountRent,PeriodsRent,ProjMode)*M$34</f>
        <v>50000</v>
      </c>
      <c r="N50" s="53">
        <f>_XLL.FSTEPRENTGROWR($K50,$K51,O$33,O$32,O$28:O$30,N$28:N$30,GrowthDates,GrowthRates,N$31,RevMonths,RevDisc,ReletVoid,ReletRF,ReletTerm,DayCountRent,PeriodsRent,ProjMode)*O$34</f>
        <v>100000</v>
      </c>
      <c r="O50" s="54">
        <f t="shared" si="1"/>
        <v>150000</v>
      </c>
      <c r="Q50" s="55">
        <f>_XLL.SAFE(O50/D50,0)</f>
        <v>-1.0863095238095237</v>
      </c>
    </row>
    <row r="51" spans="1:17" ht="10.5">
      <c r="A51" s="29"/>
      <c r="C51" s="4">
        <f>IF(Base="As Loan Dates",_XLL.NEXTDATESEQ(C50,PeriodsInt,AdvanceDates),_XLL.DPM(C50,$L$5))</f>
        <v>39264</v>
      </c>
      <c r="D51" s="24">
        <f>_XLL.LOAN($C51,$C52,FromDatesInt,IntRates,AdvanceDates,NetAdvances,RepDate,D$1,DayCount,PeriodsInt,ProjMode)</f>
        <v>-139616.43835616438</v>
      </c>
      <c r="E51" s="24">
        <f>_XLL.LOAN($C51,$C52,FromDatesInt,IntRates,AdvanceDates,NetAdvances,RepDate,E$1,DayCount,PeriodsInt,ProjMode)</f>
        <v>0</v>
      </c>
      <c r="F51" s="24">
        <f>_XLL.MKPMTS(C51,C52,FeeDates,Fees)</f>
        <v>0</v>
      </c>
      <c r="G51" s="25">
        <f t="shared" si="0"/>
        <v>-139616.43835616438</v>
      </c>
      <c r="H51" s="11"/>
      <c r="I51" s="14">
        <f>_XLL.LOAN($C51,$C52,FromDatesInt,IntRates,AdvanceDates,NetAdvances,RepDate,I$1,DayCount,PeriodsInt,ProjMode)</f>
        <v>8000000</v>
      </c>
      <c r="J51" s="11"/>
      <c r="K51" s="4">
        <f>IF(AND(Base="As Loan Dates",ProjMode=1),IF(ISNA(MATCH(C51,AdvanceDates,0)),_XLL.PREVDATESEQ(C51,PeriodsRent,AdvanceDates),K52),C51)</f>
        <v>39257</v>
      </c>
      <c r="M51" s="53">
        <f>_XLL.FSTEPRENTGROWR($K51,$K52,M$33,M$32,M$28:M$30,L$28:L$30,GrowthDates,GrowthRates,M$31,RevMonths,RevDisc,ReletVoid,ReletRF,ReletTerm,DayCountRent,PeriodsRent,ProjMode)*M$34</f>
        <v>50000</v>
      </c>
      <c r="N51" s="53">
        <f>_XLL.FSTEPRENTGROWR($K51,$K52,O$33,O$32,O$28:O$30,N$28:N$30,GrowthDates,GrowthRates,N$31,RevMonths,RevDisc,ReletVoid,ReletRF,ReletTerm,DayCountRent,PeriodsRent,ProjMode)*O$34</f>
        <v>100000</v>
      </c>
      <c r="O51" s="54">
        <f t="shared" si="1"/>
        <v>150000</v>
      </c>
      <c r="Q51" s="55">
        <f>_XLL.SAFE(O51/D51,0)</f>
        <v>-1.0743720565149137</v>
      </c>
    </row>
    <row r="52" spans="1:17" ht="10.5">
      <c r="A52" s="29" t="s">
        <v>23</v>
      </c>
      <c r="C52" s="4">
        <f>IF(Base="As Loan Dates",_XLL.NEXTDATESEQ(C51,PeriodsInt,AdvanceDates),_XLL.DPM(C51,$L$5))</f>
        <v>39356</v>
      </c>
      <c r="D52" s="24">
        <f>_XLL.LOAN($C52,$C53,FromDatesInt,IntRates,AdvanceDates,NetAdvances,RepDate,D$1,DayCount,PeriodsInt,ProjMode)</f>
        <v>-141150.68493150687</v>
      </c>
      <c r="E52" s="24">
        <f>_XLL.LOAN($C52,$C53,FromDatesInt,IntRates,AdvanceDates,NetAdvances,RepDate,E$1,DayCount,PeriodsInt,ProjMode)</f>
        <v>0</v>
      </c>
      <c r="F52" s="24">
        <f>_XLL.MKPMTS(C52,C53,FeeDates,Fees)</f>
        <v>0</v>
      </c>
      <c r="G52" s="25">
        <f t="shared" si="0"/>
        <v>-141150.68493150687</v>
      </c>
      <c r="H52" s="11"/>
      <c r="I52" s="14">
        <f>_XLL.LOAN($C52,$C53,FromDatesInt,IntRates,AdvanceDates,NetAdvances,RepDate,I$1,DayCount,PeriodsInt,ProjMode)</f>
        <v>8000000</v>
      </c>
      <c r="J52" s="11"/>
      <c r="K52" s="4">
        <f>IF(AND(Base="As Loan Dates",ProjMode=1),IF(ISNA(MATCH(C52,AdvanceDates,0)),_XLL.PREVDATESEQ(C52,PeriodsRent,AdvanceDates),K53),C52)</f>
        <v>39354</v>
      </c>
      <c r="M52" s="53">
        <f>_XLL.FSTEPRENTGROWR($K52,$K53,M$33,M$32,M$28:M$30,L$28:L$30,GrowthDates,GrowthRates,M$31,RevMonths,RevDisc,ReletVoid,ReletRF,ReletTerm,DayCountRent,PeriodsRent,ProjMode)*M$34</f>
        <v>50000</v>
      </c>
      <c r="N52" s="53">
        <f>_XLL.FSTEPRENTGROWR($K52,$K53,O$33,O$32,O$28:O$30,N$28:N$30,GrowthDates,GrowthRates,N$31,RevMonths,RevDisc,ReletVoid,ReletRF,ReletTerm,DayCountRent,PeriodsRent,ProjMode)*O$34</f>
        <v>100000</v>
      </c>
      <c r="O52" s="54">
        <f t="shared" si="1"/>
        <v>150000</v>
      </c>
      <c r="Q52" s="55">
        <f>_XLL.SAFE(O52/D52,0)</f>
        <v>-1.0626940993788818</v>
      </c>
    </row>
    <row r="53" spans="1:17" ht="10.5">
      <c r="A53" s="29" t="s">
        <v>22</v>
      </c>
      <c r="C53" s="4">
        <f>IF(Base="As Loan Dates",_XLL.NEXTDATESEQ(C52,PeriodsInt,AdvanceDates),_XLL.DPM(C52,$L$5))</f>
        <v>39448</v>
      </c>
      <c r="D53" s="24">
        <f>_XLL.LOAN($C53,$C54,FromDatesInt,IntRates,AdvanceDates,NetAdvances,RepDate,D$1,DayCount,PeriodsInt,ProjMode)</f>
        <v>-141150.68493150687</v>
      </c>
      <c r="E53" s="24">
        <f>_XLL.LOAN($C53,$C54,FromDatesInt,IntRates,AdvanceDates,NetAdvances,RepDate,E$1,DayCount,PeriodsInt,ProjMode)</f>
        <v>0</v>
      </c>
      <c r="F53" s="24">
        <f>_XLL.MKPMTS(C53,C54,FeeDates,Fees)</f>
        <v>0</v>
      </c>
      <c r="G53" s="25">
        <f t="shared" si="0"/>
        <v>-141150.68493150687</v>
      </c>
      <c r="H53" s="11"/>
      <c r="I53" s="14">
        <f>_XLL.LOAN($C53,$C54,FromDatesInt,IntRates,AdvanceDates,NetAdvances,RepDate,I$1,DayCount,PeriodsInt,ProjMode)</f>
        <v>8000000</v>
      </c>
      <c r="J53" s="11"/>
      <c r="K53" s="4">
        <f>IF(AND(Base="As Loan Dates",ProjMode=1),IF(ISNA(MATCH(C53,AdvanceDates,0)),_XLL.PREVDATESEQ(C53,PeriodsRent,AdvanceDates),K54),C53)</f>
        <v>39441</v>
      </c>
      <c r="M53" s="53">
        <f>_XLL.FSTEPRENTGROWR($K53,$K54,M$33,M$32,M$28:M$30,L$28:L$30,GrowthDates,GrowthRates,M$31,RevMonths,RevDisc,ReletVoid,ReletRF,ReletTerm,DayCountRent,PeriodsRent,ProjMode)*M$34</f>
        <v>50000</v>
      </c>
      <c r="N53" s="53">
        <f>_XLL.FSTEPRENTGROWR($K53,$K54,O$33,O$32,O$28:O$30,N$28:N$30,GrowthDates,GrowthRates,N$31,RevMonths,RevDisc,ReletVoid,ReletRF,ReletTerm,DayCountRent,PeriodsRent,ProjMode)*O$34</f>
        <v>100000</v>
      </c>
      <c r="O53" s="54">
        <f t="shared" si="1"/>
        <v>150000</v>
      </c>
      <c r="Q53" s="55">
        <f>_XLL.SAFE(O53/D53,0)</f>
        <v>-1.0626940993788818</v>
      </c>
    </row>
    <row r="54" spans="1:17" ht="10.5">
      <c r="A54" s="30" t="s">
        <v>19</v>
      </c>
      <c r="C54" s="4">
        <f>IF(Base="As Loan Dates",_XLL.NEXTDATESEQ(C53,PeriodsInt,AdvanceDates),_XLL.DPM(C53,$L$5))</f>
        <v>39539</v>
      </c>
      <c r="D54" s="24">
        <f>_XLL.LOAN($C54,$C55,FromDatesInt,IntRates,AdvanceDates,NetAdvances,RepDate,D$1,DayCount,PeriodsInt,ProjMode)</f>
        <v>-139616.43835616438</v>
      </c>
      <c r="E54" s="24">
        <f>_XLL.LOAN($C54,$C55,FromDatesInt,IntRates,AdvanceDates,NetAdvances,RepDate,E$1,DayCount,PeriodsInt,ProjMode)</f>
        <v>0</v>
      </c>
      <c r="F54" s="24">
        <f>_XLL.MKPMTS(C54,C55,FeeDates,Fees)</f>
        <v>0</v>
      </c>
      <c r="G54" s="25">
        <f t="shared" si="0"/>
        <v>-139616.43835616438</v>
      </c>
      <c r="H54" s="11"/>
      <c r="I54" s="14">
        <f>_XLL.LOAN($C54,$C55,FromDatesInt,IntRates,AdvanceDates,NetAdvances,RepDate,I$1,DayCount,PeriodsInt,ProjMode)</f>
        <v>8000000</v>
      </c>
      <c r="J54" s="11"/>
      <c r="K54" s="4">
        <f>IF(AND(Base="As Loan Dates",ProjMode=1),IF(ISNA(MATCH(C54,AdvanceDates,0)),_XLL.PREVDATESEQ(C54,PeriodsRent,AdvanceDates),K55),C54)</f>
        <v>39532</v>
      </c>
      <c r="M54" s="53">
        <f>_XLL.FSTEPRENTGROWR($K54,$K55,M$33,M$32,M$28:M$30,L$28:L$30,GrowthDates,GrowthRates,M$31,RevMonths,RevDisc,ReletVoid,ReletRF,ReletTerm,DayCountRent,PeriodsRent,ProjMode)*M$34</f>
        <v>50000</v>
      </c>
      <c r="N54" s="53">
        <f>_XLL.FSTEPRENTGROWR($K54,$K55,O$33,O$32,O$28:O$30,N$28:N$30,GrowthDates,GrowthRates,N$31,RevMonths,RevDisc,ReletVoid,ReletRF,ReletTerm,DayCountRent,PeriodsRent,ProjMode)*O$34</f>
        <v>100000</v>
      </c>
      <c r="O54" s="54">
        <f t="shared" si="1"/>
        <v>150000</v>
      </c>
      <c r="Q54" s="55">
        <f>_XLL.SAFE(O54/D54,0)</f>
        <v>-1.0743720565149137</v>
      </c>
    </row>
    <row r="55" spans="1:17" ht="10.5">
      <c r="A55" s="30" t="s">
        <v>20</v>
      </c>
      <c r="C55" s="4">
        <f>IF(Base="As Loan Dates",_XLL.NEXTDATESEQ(C54,PeriodsInt,AdvanceDates),_XLL.DPM(C54,$L$5))</f>
        <v>39630</v>
      </c>
      <c r="D55" s="24">
        <f>_XLL.LOAN($C55,$C56,FromDatesInt,IntRates,AdvanceDates,NetAdvances,RepDate,D$1,DayCount,PeriodsInt,ProjMode)</f>
        <v>-139616.43835616438</v>
      </c>
      <c r="E55" s="24">
        <f>_XLL.LOAN($C55,$C56,FromDatesInt,IntRates,AdvanceDates,NetAdvances,RepDate,E$1,DayCount,PeriodsInt,ProjMode)</f>
        <v>0</v>
      </c>
      <c r="F55" s="24">
        <f>_XLL.MKPMTS(C55,C56,FeeDates,Fees)</f>
        <v>0</v>
      </c>
      <c r="G55" s="25">
        <f t="shared" si="0"/>
        <v>-139616.43835616438</v>
      </c>
      <c r="H55" s="11"/>
      <c r="I55" s="14">
        <f>_XLL.LOAN($C55,$C56,FromDatesInt,IntRates,AdvanceDates,NetAdvances,RepDate,I$1,DayCount,PeriodsInt,ProjMode)</f>
        <v>8000000</v>
      </c>
      <c r="J55" s="11"/>
      <c r="K55" s="4">
        <f>IF(AND(Base="As Loan Dates",ProjMode=1),IF(ISNA(MATCH(C55,AdvanceDates,0)),_XLL.PREVDATESEQ(C55,PeriodsRent,AdvanceDates),K56),C55)</f>
        <v>39623</v>
      </c>
      <c r="M55" s="53">
        <f>_XLL.FSTEPRENTGROWR($K55,$K56,M$33,M$32,M$28:M$30,L$28:L$30,GrowthDates,GrowthRates,M$31,RevMonths,RevDisc,ReletVoid,ReletRF,ReletTerm,DayCountRent,PeriodsRent,ProjMode)*M$34</f>
        <v>50000</v>
      </c>
      <c r="N55" s="53">
        <f>_XLL.FSTEPRENTGROWR($K55,$K56,O$33,O$32,O$28:O$30,N$28:N$30,GrowthDates,GrowthRates,N$31,RevMonths,RevDisc,ReletVoid,ReletRF,ReletTerm,DayCountRent,PeriodsRent,ProjMode)*O$34</f>
        <v>100000</v>
      </c>
      <c r="O55" s="54">
        <f t="shared" si="1"/>
        <v>150000</v>
      </c>
      <c r="Q55" s="55">
        <f>_XLL.SAFE(O55/D55,0)</f>
        <v>-1.0743720565149137</v>
      </c>
    </row>
    <row r="56" spans="1:17" ht="10.5">
      <c r="A56" s="30" t="s">
        <v>25</v>
      </c>
      <c r="C56" s="4">
        <f>IF(Base="As Loan Dates",_XLL.NEXTDATESEQ(C55,PeriodsInt,AdvanceDates),_XLL.DPM(C55,$L$5))</f>
        <v>39722</v>
      </c>
      <c r="D56" s="24">
        <f>_XLL.LOAN($C56,$C57,FromDatesInt,IntRates,AdvanceDates,NetAdvances,RepDate,D$1,DayCount,PeriodsInt,ProjMode)</f>
        <v>-141150.68493150687</v>
      </c>
      <c r="E56" s="24">
        <f>_XLL.LOAN($C56,$C57,FromDatesInt,IntRates,AdvanceDates,NetAdvances,RepDate,E$1,DayCount,PeriodsInt,ProjMode)</f>
        <v>0</v>
      </c>
      <c r="F56" s="24">
        <f>_XLL.MKPMTS(C56,C57,FeeDates,Fees)</f>
        <v>0</v>
      </c>
      <c r="G56" s="25">
        <f t="shared" si="0"/>
        <v>-141150.68493150687</v>
      </c>
      <c r="H56" s="11"/>
      <c r="I56" s="14">
        <f>_XLL.LOAN($C56,$C57,FromDatesInt,IntRates,AdvanceDates,NetAdvances,RepDate,I$1,DayCount,PeriodsInt,ProjMode)</f>
        <v>8000000</v>
      </c>
      <c r="J56" s="11"/>
      <c r="K56" s="4">
        <f>IF(AND(Base="As Loan Dates",ProjMode=1),IF(ISNA(MATCH(C56,AdvanceDates,0)),_XLL.PREVDATESEQ(C56,PeriodsRent,AdvanceDates),K57),C56)</f>
        <v>39720</v>
      </c>
      <c r="M56" s="53">
        <f>_XLL.FSTEPRENTGROWR($K56,$K57,M$33,M$32,M$28:M$30,L$28:L$30,GrowthDates,GrowthRates,M$31,RevMonths,RevDisc,ReletVoid,ReletRF,ReletTerm,DayCountRent,PeriodsRent,ProjMode)*M$34</f>
        <v>50000</v>
      </c>
      <c r="N56" s="53">
        <f>_XLL.FSTEPRENTGROWR($K56,$K57,O$33,O$32,O$28:O$30,N$28:N$30,GrowthDates,GrowthRates,N$31,RevMonths,RevDisc,ReletVoid,ReletRF,ReletTerm,DayCountRent,PeriodsRent,ProjMode)*O$34</f>
        <v>100000</v>
      </c>
      <c r="O56" s="54">
        <f t="shared" si="1"/>
        <v>150000</v>
      </c>
      <c r="Q56" s="55">
        <f>_XLL.SAFE(O56/D56,0)</f>
        <v>-1.0626940993788818</v>
      </c>
    </row>
    <row r="57" spans="1:17" ht="10.5">
      <c r="A57" s="30" t="s">
        <v>32</v>
      </c>
      <c r="C57" s="4">
        <f>IF(Base="As Loan Dates",_XLL.NEXTDATESEQ(C56,PeriodsInt,AdvanceDates),_XLL.DPM(C56,$L$5))</f>
        <v>39814</v>
      </c>
      <c r="D57" s="24">
        <f>_XLL.LOAN($C57,$C58,FromDatesInt,IntRates,AdvanceDates,NetAdvances,RepDate,D$1,DayCount,PeriodsInt,ProjMode)</f>
        <v>-141150.68493150687</v>
      </c>
      <c r="E57" s="24">
        <f>_XLL.LOAN($C57,$C58,FromDatesInt,IntRates,AdvanceDates,NetAdvances,RepDate,E$1,DayCount,PeriodsInt,ProjMode)</f>
        <v>0</v>
      </c>
      <c r="F57" s="24">
        <f>_XLL.MKPMTS(C57,C58,FeeDates,Fees)</f>
        <v>0</v>
      </c>
      <c r="G57" s="25">
        <f t="shared" si="0"/>
        <v>-141150.68493150687</v>
      </c>
      <c r="H57" s="11"/>
      <c r="I57" s="14">
        <f>_XLL.LOAN($C57,$C58,FromDatesInt,IntRates,AdvanceDates,NetAdvances,RepDate,I$1,DayCount,PeriodsInt,ProjMode)</f>
        <v>8000000</v>
      </c>
      <c r="J57" s="11"/>
      <c r="K57" s="4">
        <f>IF(AND(Base="As Loan Dates",ProjMode=1),IF(ISNA(MATCH(C57,AdvanceDates,0)),_XLL.PREVDATESEQ(C57,PeriodsRent,AdvanceDates),K58),C57)</f>
        <v>39807</v>
      </c>
      <c r="M57" s="53">
        <f>_XLL.FSTEPRENTGROWR($K57,$K58,M$33,M$32,M$28:M$30,L$28:L$30,GrowthDates,GrowthRates,M$31,RevMonths,RevDisc,ReletVoid,ReletRF,ReletTerm,DayCountRent,PeriodsRent,ProjMode)*M$34</f>
        <v>50000</v>
      </c>
      <c r="N57" s="53">
        <f>_XLL.FSTEPRENTGROWR($K57,$K58,O$33,O$32,O$28:O$30,N$28:N$30,GrowthDates,GrowthRates,N$31,RevMonths,RevDisc,ReletVoid,ReletRF,ReletTerm,DayCountRent,PeriodsRent,ProjMode)*O$34</f>
        <v>100000</v>
      </c>
      <c r="O57" s="54">
        <f t="shared" si="1"/>
        <v>150000</v>
      </c>
      <c r="Q57" s="55">
        <f>_XLL.SAFE(O57/D57,0)</f>
        <v>-1.0626940993788818</v>
      </c>
    </row>
    <row r="58" spans="1:17" ht="10.5">
      <c r="A58" s="30" t="s">
        <v>33</v>
      </c>
      <c r="C58" s="4">
        <f>IF(Base="As Loan Dates",_XLL.NEXTDATESEQ(C57,PeriodsInt,AdvanceDates),_XLL.DPM(C57,$L$5))</f>
        <v>39904</v>
      </c>
      <c r="D58" s="24">
        <f>_XLL.LOAN($C58,$C59,FromDatesInt,IntRates,AdvanceDates,NetAdvances,RepDate,D$1,DayCount,PeriodsInt,ProjMode)</f>
        <v>-138082.19178082192</v>
      </c>
      <c r="E58" s="24">
        <f>_XLL.LOAN($C58,$C59,FromDatesInt,IntRates,AdvanceDates,NetAdvances,RepDate,E$1,DayCount,PeriodsInt,ProjMode)</f>
        <v>0</v>
      </c>
      <c r="F58" s="24">
        <f>_XLL.MKPMTS(C58,C59,FeeDates,Fees)</f>
        <v>0</v>
      </c>
      <c r="G58" s="25">
        <f t="shared" si="0"/>
        <v>-138082.19178082192</v>
      </c>
      <c r="H58" s="11"/>
      <c r="I58" s="14">
        <f>_XLL.LOAN($C58,$C59,FromDatesInt,IntRates,AdvanceDates,NetAdvances,RepDate,I$1,DayCount,PeriodsInt,ProjMode)</f>
        <v>8000000</v>
      </c>
      <c r="J58" s="11"/>
      <c r="K58" s="4">
        <f>IF(AND(Base="As Loan Dates",ProjMode=1),IF(ISNA(MATCH(C58,AdvanceDates,0)),_XLL.PREVDATESEQ(C58,PeriodsRent,AdvanceDates),K59),C58)</f>
        <v>39897</v>
      </c>
      <c r="M58" s="53">
        <f>_XLL.FSTEPRENTGROWR($K58,$K59,M$33,M$32,M$28:M$30,L$28:L$30,GrowthDates,GrowthRates,M$31,RevMonths,RevDisc,ReletVoid,ReletRF,ReletTerm,DayCountRent,PeriodsRent,ProjMode)*M$34</f>
        <v>50000</v>
      </c>
      <c r="N58" s="53">
        <f>_XLL.FSTEPRENTGROWR($K58,$K59,O$33,O$32,O$28:O$30,N$28:N$30,GrowthDates,GrowthRates,N$31,RevMonths,RevDisc,ReletVoid,ReletRF,ReletTerm,DayCountRent,PeriodsRent,ProjMode)*O$34</f>
        <v>100000</v>
      </c>
      <c r="O58" s="54">
        <f t="shared" si="1"/>
        <v>150000</v>
      </c>
      <c r="Q58" s="55">
        <f>_XLL.SAFE(O58/D58,0)</f>
        <v>-1.0863095238095237</v>
      </c>
    </row>
    <row r="59" spans="1:17" ht="10.5">
      <c r="A59" s="30" t="s">
        <v>34</v>
      </c>
      <c r="C59" s="4">
        <f>IF(Base="As Loan Dates",_XLL.NEXTDATESEQ(C58,PeriodsInt,AdvanceDates),_XLL.DPM(C58,$L$5))</f>
        <v>39995</v>
      </c>
      <c r="D59" s="24">
        <f>_XLL.LOAN($C59,$C60,FromDatesInt,IntRates,AdvanceDates,NetAdvances,RepDate,D$1,DayCount,PeriodsInt,ProjMode)</f>
        <v>-139616.43835616438</v>
      </c>
      <c r="E59" s="24">
        <f>_XLL.LOAN($C59,$C60,FromDatesInt,IntRates,AdvanceDates,NetAdvances,RepDate,E$1,DayCount,PeriodsInt,ProjMode)</f>
        <v>0</v>
      </c>
      <c r="F59" s="24">
        <f>_XLL.MKPMTS(C59,C60,FeeDates,Fees)</f>
        <v>0</v>
      </c>
      <c r="G59" s="25">
        <f t="shared" si="0"/>
        <v>-139616.43835616438</v>
      </c>
      <c r="H59" s="11"/>
      <c r="I59" s="14">
        <f>_XLL.LOAN($C59,$C60,FromDatesInt,IntRates,AdvanceDates,NetAdvances,RepDate,I$1,DayCount,PeriodsInt,ProjMode)</f>
        <v>8000000</v>
      </c>
      <c r="J59" s="11"/>
      <c r="K59" s="4">
        <f>IF(AND(Base="As Loan Dates",ProjMode=1),IF(ISNA(MATCH(C59,AdvanceDates,0)),_XLL.PREVDATESEQ(C59,PeriodsRent,AdvanceDates),K60),C59)</f>
        <v>39988</v>
      </c>
      <c r="M59" s="53">
        <f>_XLL.FSTEPRENTGROWR($K59,$K60,M$33,M$32,M$28:M$30,L$28:L$30,GrowthDates,GrowthRates,M$31,RevMonths,RevDisc,ReletVoid,ReletRF,ReletTerm,DayCountRent,PeriodsRent,ProjMode)*M$34</f>
        <v>50000</v>
      </c>
      <c r="N59" s="53">
        <f>_XLL.FSTEPRENTGROWR($K59,$K60,O$33,O$32,O$28:O$30,N$28:N$30,GrowthDates,GrowthRates,N$31,RevMonths,RevDisc,ReletVoid,ReletRF,ReletTerm,DayCountRent,PeriodsRent,ProjMode)*O$34</f>
        <v>100000</v>
      </c>
      <c r="O59" s="54">
        <f t="shared" si="1"/>
        <v>150000</v>
      </c>
      <c r="Q59" s="55">
        <f>_XLL.SAFE(O59/D59,0)</f>
        <v>-1.0743720565149137</v>
      </c>
    </row>
    <row r="60" spans="1:17" ht="10.5">
      <c r="A60" s="30" t="s">
        <v>26</v>
      </c>
      <c r="C60" s="4">
        <f>IF(Base="As Loan Dates",_XLL.NEXTDATESEQ(C59,PeriodsInt,AdvanceDates),_XLL.DPM(C59,$L$5))</f>
        <v>40087</v>
      </c>
      <c r="D60" s="24">
        <f>_XLL.LOAN($C60,$C61,FromDatesInt,IntRates,AdvanceDates,NetAdvances,RepDate,D$1,DayCount,PeriodsInt,ProjMode)</f>
        <v>-141150.68493150687</v>
      </c>
      <c r="E60" s="24">
        <f>_XLL.LOAN($C60,$C61,FromDatesInt,IntRates,AdvanceDates,NetAdvances,RepDate,E$1,DayCount,PeriodsInt,ProjMode)</f>
        <v>0</v>
      </c>
      <c r="F60" s="24">
        <f>_XLL.MKPMTS(C60,C61,FeeDates,Fees)</f>
        <v>0</v>
      </c>
      <c r="G60" s="25">
        <f t="shared" si="0"/>
        <v>-141150.68493150687</v>
      </c>
      <c r="H60" s="11"/>
      <c r="I60" s="14">
        <f>_XLL.LOAN($C60,$C61,FromDatesInt,IntRates,AdvanceDates,NetAdvances,RepDate,I$1,DayCount,PeriodsInt,ProjMode)</f>
        <v>8000000</v>
      </c>
      <c r="J60" s="11"/>
      <c r="K60" s="4">
        <f>IF(AND(Base="As Loan Dates",ProjMode=1),IF(ISNA(MATCH(C60,AdvanceDates,0)),_XLL.PREVDATESEQ(C60,PeriodsRent,AdvanceDates),K61),C60)</f>
        <v>40085</v>
      </c>
      <c r="M60" s="53">
        <f>_XLL.FSTEPRENTGROWR($K60,$K61,M$33,M$32,M$28:M$30,L$28:L$30,GrowthDates,GrowthRates,M$31,RevMonths,RevDisc,ReletVoid,ReletRF,ReletTerm,DayCountRent,PeriodsRent,ProjMode)*M$34</f>
        <v>50000</v>
      </c>
      <c r="N60" s="53">
        <f>_XLL.FSTEPRENTGROWR($K60,$K61,O$33,O$32,O$28:O$30,N$28:N$30,GrowthDates,GrowthRates,N$31,RevMonths,RevDisc,ReletVoid,ReletRF,ReletTerm,DayCountRent,PeriodsRent,ProjMode)*O$34</f>
        <v>100000</v>
      </c>
      <c r="O60" s="54">
        <f t="shared" si="1"/>
        <v>150000</v>
      </c>
      <c r="Q60" s="55">
        <f>_XLL.SAFE(O60/D60,0)</f>
        <v>-1.0626940993788818</v>
      </c>
    </row>
    <row r="61" spans="1:17" ht="10.5">
      <c r="A61" s="30" t="s">
        <v>27</v>
      </c>
      <c r="C61" s="4">
        <f>IF(Base="As Loan Dates",_XLL.NEXTDATESEQ(C60,PeriodsInt,AdvanceDates),_XLL.DPM(C60,$L$5))</f>
        <v>40179</v>
      </c>
      <c r="D61" s="24">
        <f>_XLL.LOAN($C61,$C62,FromDatesInt,IntRates,AdvanceDates,NetAdvances,RepDate,D$1,DayCount,PeriodsInt,ProjMode)</f>
        <v>-141150.68493150687</v>
      </c>
      <c r="E61" s="24">
        <f>_XLL.LOAN($C61,$C62,FromDatesInt,IntRates,AdvanceDates,NetAdvances,RepDate,E$1,DayCount,PeriodsInt,ProjMode)</f>
        <v>0</v>
      </c>
      <c r="F61" s="24">
        <f>_XLL.MKPMTS(C61,C62,FeeDates,Fees)</f>
        <v>0</v>
      </c>
      <c r="G61" s="25">
        <f t="shared" si="0"/>
        <v>-141150.68493150687</v>
      </c>
      <c r="H61" s="11"/>
      <c r="I61" s="14">
        <f>_XLL.LOAN($C61,$C62,FromDatesInt,IntRates,AdvanceDates,NetAdvances,RepDate,I$1,DayCount,PeriodsInt,ProjMode)</f>
        <v>8000000</v>
      </c>
      <c r="J61" s="11"/>
      <c r="K61" s="4">
        <f>IF(AND(Base="As Loan Dates",ProjMode=1),IF(ISNA(MATCH(C61,AdvanceDates,0)),_XLL.PREVDATESEQ(C61,PeriodsRent,AdvanceDates),K62),C61)</f>
        <v>40172</v>
      </c>
      <c r="M61" s="53">
        <f>_XLL.FSTEPRENTGROWR($K61,$K62,M$33,M$32,M$28:M$30,L$28:L$30,GrowthDates,GrowthRates,M$31,RevMonths,RevDisc,ReletVoid,ReletRF,ReletTerm,DayCountRent,PeriodsRent,ProjMode)*M$34</f>
        <v>50000</v>
      </c>
      <c r="N61" s="53">
        <f>_XLL.FSTEPRENTGROWR($K61,$K62,O$33,O$32,O$28:O$30,N$28:N$30,GrowthDates,GrowthRates,N$31,RevMonths,RevDisc,ReletVoid,ReletRF,ReletTerm,DayCountRent,PeriodsRent,ProjMode)*O$34</f>
        <v>100000</v>
      </c>
      <c r="O61" s="54">
        <f t="shared" si="1"/>
        <v>150000</v>
      </c>
      <c r="Q61" s="55">
        <f>_XLL.SAFE(O61/D61,0)</f>
        <v>-1.0626940993788818</v>
      </c>
    </row>
    <row r="62" spans="1:17" ht="10.5">
      <c r="A62" s="29" t="s">
        <v>22</v>
      </c>
      <c r="C62" s="4">
        <f>IF(Base="As Loan Dates",_XLL.NEXTDATESEQ(C61,PeriodsInt,AdvanceDates),_XLL.DPM(C61,$L$5))</f>
        <v>40269</v>
      </c>
      <c r="D62" s="24">
        <f>_XLL.LOAN($C62,$C63,FromDatesInt,IntRates,AdvanceDates,NetAdvances,RepDate,D$1,DayCount,PeriodsInt,ProjMode)</f>
        <v>-150356.16438356167</v>
      </c>
      <c r="E62" s="24">
        <f>_XLL.LOAN($C62,$C63,FromDatesInt,IntRates,AdvanceDates,NetAdvances,RepDate,E$1,DayCount,PeriodsInt,ProjMode)</f>
        <v>0</v>
      </c>
      <c r="F62" s="24">
        <f>_XLL.MKPMTS(C62,C63,FeeDates,Fees)</f>
        <v>0</v>
      </c>
      <c r="G62" s="25">
        <f t="shared" si="0"/>
        <v>-150356.16438356167</v>
      </c>
      <c r="H62" s="11"/>
      <c r="I62" s="14">
        <f>_XLL.LOAN($C62,$C63,FromDatesInt,IntRates,AdvanceDates,NetAdvances,RepDate,I$1,DayCount,PeriodsInt,ProjMode)</f>
        <v>8000000</v>
      </c>
      <c r="J62" s="11"/>
      <c r="K62" s="4">
        <f>IF(AND(Base="As Loan Dates",ProjMode=1),IF(ISNA(MATCH(C62,AdvanceDates,0)),_XLL.PREVDATESEQ(C62,PeriodsRent,AdvanceDates),K63),C62)</f>
        <v>40262</v>
      </c>
      <c r="M62" s="53">
        <f>_XLL.FSTEPRENTGROWR($K62,$K63,M$33,M$32,M$28:M$30,L$28:L$30,GrowthDates,GrowthRates,M$31,RevMonths,RevDisc,ReletVoid,ReletRF,ReletTerm,DayCountRent,PeriodsRent,ProjMode)*M$34</f>
        <v>50000</v>
      </c>
      <c r="N62" s="53">
        <f>_XLL.FSTEPRENTGROWR($K62,$K63,O$33,O$32,O$28:O$30,N$28:N$30,GrowthDates,GrowthRates,N$31,RevMonths,RevDisc,ReletVoid,ReletRF,ReletTerm,DayCountRent,PeriodsRent,ProjMode)*O$34</f>
        <v>100000</v>
      </c>
      <c r="O62" s="54">
        <f t="shared" si="1"/>
        <v>150000</v>
      </c>
      <c r="Q62" s="55">
        <f>_XLL.SAFE(O62/D62,0)</f>
        <v>-0.9976311953352768</v>
      </c>
    </row>
    <row r="63" spans="1:17" ht="10.5">
      <c r="A63" s="29" t="s">
        <v>24</v>
      </c>
      <c r="C63" s="4">
        <f>IF(Base="As Loan Dates",_XLL.NEXTDATESEQ(C62,PeriodsInt,AdvanceDates),_XLL.DPM(C62,$L$5))</f>
        <v>40360</v>
      </c>
      <c r="D63" s="24">
        <f>_XLL.LOAN($C63,$C64,FromDatesInt,IntRates,AdvanceDates,NetAdvances,RepDate,D$1,DayCount,PeriodsInt,ProjMode)</f>
        <v>-159561.64383561644</v>
      </c>
      <c r="E63" s="24">
        <f>_XLL.LOAN($C63,$C64,FromDatesInt,IntRates,AdvanceDates,NetAdvances,RepDate,E$1,DayCount,PeriodsInt,ProjMode)</f>
        <v>0</v>
      </c>
      <c r="F63" s="24">
        <f>_XLL.MKPMTS(C63,C64,FeeDates,Fees)</f>
        <v>0</v>
      </c>
      <c r="G63" s="25">
        <f t="shared" si="0"/>
        <v>-159561.64383561644</v>
      </c>
      <c r="H63" s="11"/>
      <c r="I63" s="14">
        <f>_XLL.LOAN($C63,$C64,FromDatesInt,IntRates,AdvanceDates,NetAdvances,RepDate,I$1,DayCount,PeriodsInt,ProjMode)</f>
        <v>8000000</v>
      </c>
      <c r="J63" s="11"/>
      <c r="K63" s="4">
        <f>IF(AND(Base="As Loan Dates",ProjMode=1),IF(ISNA(MATCH(C63,AdvanceDates,0)),_XLL.PREVDATESEQ(C63,PeriodsRent,AdvanceDates),K64),C63)</f>
        <v>40353</v>
      </c>
      <c r="M63" s="53">
        <f>_XLL.FSTEPRENTGROWR($K63,$K64,M$33,M$32,M$28:M$30,L$28:L$30,GrowthDates,GrowthRates,M$31,RevMonths,RevDisc,ReletVoid,ReletRF,ReletTerm,DayCountRent,PeriodsRent,ProjMode)*M$34</f>
        <v>50000</v>
      </c>
      <c r="N63" s="53">
        <f>_XLL.FSTEPRENTGROWR($K63,$K64,O$33,O$32,O$28:O$30,N$28:N$30,GrowthDates,GrowthRates,N$31,RevMonths,RevDisc,ReletVoid,ReletRF,ReletTerm,DayCountRent,PeriodsRent,ProjMode)*O$34</f>
        <v>100000</v>
      </c>
      <c r="O63" s="54">
        <f t="shared" si="1"/>
        <v>150000</v>
      </c>
      <c r="Q63" s="55">
        <f>_XLL.SAFE(O63/D63,0)</f>
        <v>-0.9400755494505494</v>
      </c>
    </row>
    <row r="64" spans="3:17" ht="10.5">
      <c r="C64" s="4">
        <f>IF(Base="As Loan Dates",_XLL.NEXTDATESEQ(C63,PeriodsInt,AdvanceDates),_XLL.DPM(C63,$L$5))</f>
        <v>40452</v>
      </c>
      <c r="D64" s="24">
        <f>_XLL.LOAN($C64,$C65,FromDatesInt,IntRates,AdvanceDates,NetAdvances,RepDate,D$1,DayCount,PeriodsInt,ProjMode)</f>
        <v>-161315.0684931507</v>
      </c>
      <c r="E64" s="24">
        <f>_XLL.LOAN($C64,$C65,FromDatesInt,IntRates,AdvanceDates,NetAdvances,RepDate,E$1,DayCount,PeriodsInt,ProjMode)</f>
        <v>0</v>
      </c>
      <c r="F64" s="24">
        <f>_XLL.MKPMTS(C64,C65,FeeDates,Fees)</f>
        <v>0</v>
      </c>
      <c r="G64" s="25">
        <f t="shared" si="0"/>
        <v>-161315.0684931507</v>
      </c>
      <c r="H64" s="11"/>
      <c r="I64" s="14">
        <f>_XLL.LOAN($C64,$C65,FromDatesInt,IntRates,AdvanceDates,NetAdvances,RepDate,I$1,DayCount,PeriodsInt,ProjMode)</f>
        <v>8000000</v>
      </c>
      <c r="J64" s="11"/>
      <c r="K64" s="4">
        <f>IF(AND(Base="As Loan Dates",ProjMode=1),IF(ISNA(MATCH(C64,AdvanceDates,0)),_XLL.PREVDATESEQ(C64,PeriodsRent,AdvanceDates),K65),C64)</f>
        <v>40450</v>
      </c>
      <c r="M64" s="53">
        <f>_XLL.FSTEPRENTGROWR($K64,$K65,M$33,M$32,M$28:M$30,L$28:L$30,GrowthDates,GrowthRates,M$31,RevMonths,RevDisc,ReletVoid,ReletRF,ReletTerm,DayCountRent,PeriodsRent,ProjMode)*M$34</f>
        <v>50000</v>
      </c>
      <c r="N64" s="53">
        <f>_XLL.FSTEPRENTGROWR($K64,$K65,O$33,O$32,O$28:O$30,N$28:N$30,GrowthDates,GrowthRates,N$31,RevMonths,RevDisc,ReletVoid,ReletRF,ReletTerm,DayCountRent,PeriodsRent,ProjMode)*O$34</f>
        <v>100000</v>
      </c>
      <c r="O64" s="54">
        <f t="shared" si="1"/>
        <v>150000</v>
      </c>
      <c r="Q64" s="55">
        <f>_XLL.SAFE(O64/D64,0)</f>
        <v>-0.9298573369565216</v>
      </c>
    </row>
    <row r="65" spans="3:17" ht="10.5">
      <c r="C65" s="4">
        <f>IF(Base="As Loan Dates",_XLL.NEXTDATESEQ(C64,PeriodsInt,AdvanceDates),_XLL.DPM(C64,$L$5))</f>
        <v>40544</v>
      </c>
      <c r="D65" s="24">
        <f>_XLL.LOAN($C65,$C66,FromDatesInt,IntRates,AdvanceDates,NetAdvances,RepDate,D$1,DayCount,PeriodsInt,ProjMode)</f>
        <v>-161315.0684931507</v>
      </c>
      <c r="E65" s="24">
        <f>_XLL.LOAN($C65,$C66,FromDatesInt,IntRates,AdvanceDates,NetAdvances,RepDate,E$1,DayCount,PeriodsInt,ProjMode)</f>
        <v>0</v>
      </c>
      <c r="F65" s="24">
        <f>_XLL.MKPMTS(C65,C66,FeeDates,Fees)</f>
        <v>0</v>
      </c>
      <c r="G65" s="25">
        <f t="shared" si="0"/>
        <v>-161315.0684931507</v>
      </c>
      <c r="H65" s="11"/>
      <c r="I65" s="14">
        <f>_XLL.LOAN($C65,$C66,FromDatesInt,IntRates,AdvanceDates,NetAdvances,RepDate,I$1,DayCount,PeriodsInt,ProjMode)</f>
        <v>8000000</v>
      </c>
      <c r="J65" s="11"/>
      <c r="K65" s="4">
        <f>IF(AND(Base="As Loan Dates",ProjMode=1),IF(ISNA(MATCH(C65,AdvanceDates,0)),_XLL.PREVDATESEQ(C65,PeriodsRent,AdvanceDates),K66),C65)</f>
        <v>40537</v>
      </c>
      <c r="M65" s="53">
        <f>_XLL.FSTEPRENTGROWR($K65,$K66,M$33,M$32,M$28:M$30,L$28:L$30,GrowthDates,GrowthRates,M$31,RevMonths,RevDisc,ReletVoid,ReletRF,ReletTerm,DayCountRent,PeriodsRent,ProjMode)*M$34</f>
        <v>50000</v>
      </c>
      <c r="N65" s="53">
        <f>_XLL.FSTEPRENTGROWR($K65,$K66,O$33,O$32,O$28:O$30,N$28:N$30,GrowthDates,GrowthRates,N$31,RevMonths,RevDisc,ReletVoid,ReletRF,ReletTerm,DayCountRent,PeriodsRent,ProjMode)*O$34</f>
        <v>100000</v>
      </c>
      <c r="O65" s="54">
        <f t="shared" si="1"/>
        <v>150000</v>
      </c>
      <c r="Q65" s="55">
        <f>_XLL.SAFE(O65/D65,0)</f>
        <v>-0.9298573369565216</v>
      </c>
    </row>
    <row r="66" spans="3:17" ht="10.5">
      <c r="C66" s="4">
        <f>IF(Base="As Loan Dates",_XLL.NEXTDATESEQ(C65,PeriodsInt,AdvanceDates),_XLL.DPM(C65,$L$5))</f>
        <v>40634</v>
      </c>
      <c r="D66" s="24">
        <f>_XLL.LOAN($C66,$C67,FromDatesInt,IntRates,AdvanceDates,NetAdvances,RepDate,D$1,DayCount,PeriodsInt,ProjMode)</f>
        <v>-157808.2191780822</v>
      </c>
      <c r="E66" s="24">
        <f>_XLL.LOAN($C66,$C67,FromDatesInt,IntRates,AdvanceDates,NetAdvances,RepDate,E$1,DayCount,PeriodsInt,ProjMode)</f>
        <v>0</v>
      </c>
      <c r="F66" s="24">
        <f>_XLL.MKPMTS(C66,C67,FeeDates,Fees)</f>
        <v>0</v>
      </c>
      <c r="G66" s="25">
        <f t="shared" si="0"/>
        <v>-157808.2191780822</v>
      </c>
      <c r="H66" s="11"/>
      <c r="I66" s="14">
        <f>_XLL.LOAN($C66,$C67,FromDatesInt,IntRates,AdvanceDates,NetAdvances,RepDate,I$1,DayCount,PeriodsInt,ProjMode)</f>
        <v>8000000</v>
      </c>
      <c r="J66" s="11"/>
      <c r="K66" s="4">
        <f>IF(AND(Base="As Loan Dates",ProjMode=1),IF(ISNA(MATCH(C66,AdvanceDates,0)),_XLL.PREVDATESEQ(C66,PeriodsRent,AdvanceDates),K67),C66)</f>
        <v>40627</v>
      </c>
      <c r="M66" s="53">
        <f>_XLL.FSTEPRENTGROWR($K66,$K67,M$33,M$32,M$28:M$30,L$28:L$30,GrowthDates,GrowthRates,M$31,RevMonths,RevDisc,ReletVoid,ReletRF,ReletTerm,DayCountRent,PeriodsRent,ProjMode)*M$34</f>
        <v>50000</v>
      </c>
      <c r="N66" s="53">
        <f>_XLL.FSTEPRENTGROWR($K66,$K67,O$33,O$32,O$28:O$30,N$28:N$30,GrowthDates,GrowthRates,N$31,RevMonths,RevDisc,ReletVoid,ReletRF,ReletTerm,DayCountRent,PeriodsRent,ProjMode)*O$34</f>
        <v>100000</v>
      </c>
      <c r="O66" s="54">
        <f t="shared" si="1"/>
        <v>150000</v>
      </c>
      <c r="Q66" s="55">
        <f>_XLL.SAFE(O66/D66,0)</f>
        <v>-0.9505208333333334</v>
      </c>
    </row>
    <row r="67" spans="3:17" ht="10.5">
      <c r="C67" s="4">
        <f>IF(Base="As Loan Dates",_XLL.NEXTDATESEQ(C66,PeriodsInt,AdvanceDates),_XLL.DPM(C66,$L$5))</f>
        <v>40725</v>
      </c>
      <c r="D67" s="24">
        <f>_XLL.LOAN($C67,$C68,FromDatesInt,IntRates,AdvanceDates,NetAdvances,RepDate,D$1,DayCount,PeriodsInt,ProjMode)</f>
        <v>-159561.64383561644</v>
      </c>
      <c r="E67" s="24">
        <f>_XLL.LOAN($C67,$C68,FromDatesInt,IntRates,AdvanceDates,NetAdvances,RepDate,E$1,DayCount,PeriodsInt,ProjMode)</f>
        <v>0</v>
      </c>
      <c r="F67" s="24">
        <f>_XLL.MKPMTS(C67,C68,FeeDates,Fees)</f>
        <v>0</v>
      </c>
      <c r="G67" s="25">
        <f t="shared" si="0"/>
        <v>-159561.64383561644</v>
      </c>
      <c r="H67" s="11"/>
      <c r="I67" s="14">
        <f>_XLL.LOAN($C67,$C68,FromDatesInt,IntRates,AdvanceDates,NetAdvances,RepDate,I$1,DayCount,PeriodsInt,ProjMode)</f>
        <v>8000000</v>
      </c>
      <c r="J67" s="11"/>
      <c r="K67" s="4">
        <f>IF(AND(Base="As Loan Dates",ProjMode=1),IF(ISNA(MATCH(C67,AdvanceDates,0)),_XLL.PREVDATESEQ(C67,PeriodsRent,AdvanceDates),K68),C67)</f>
        <v>40718</v>
      </c>
      <c r="M67" s="53">
        <f>_XLL.FSTEPRENTGROWR($K67,$K68,M$33,M$32,M$28:M$30,L$28:L$30,GrowthDates,GrowthRates,M$31,RevMonths,RevDisc,ReletVoid,ReletRF,ReletTerm,DayCountRent,PeriodsRent,ProjMode)*M$34</f>
        <v>50000</v>
      </c>
      <c r="N67" s="53">
        <f>_XLL.FSTEPRENTGROWR($K67,$K68,O$33,O$32,O$28:O$30,N$28:N$30,GrowthDates,GrowthRates,N$31,RevMonths,RevDisc,ReletVoid,ReletRF,ReletTerm,DayCountRent,PeriodsRent,ProjMode)*O$34</f>
        <v>100000</v>
      </c>
      <c r="O67" s="54">
        <f t="shared" si="1"/>
        <v>150000</v>
      </c>
      <c r="Q67" s="55">
        <f>_XLL.SAFE(O67/D67,0)</f>
        <v>-0.9400755494505494</v>
      </c>
    </row>
    <row r="68" spans="3:17" ht="10.5">
      <c r="C68" s="4">
        <f>IF(Base="As Loan Dates",_XLL.NEXTDATESEQ(C67,PeriodsInt,AdvanceDates),_XLL.DPM(C67,$L$5))</f>
        <v>40817</v>
      </c>
      <c r="D68" s="24">
        <f>_XLL.LOAN($C68,$C69,FromDatesInt,IntRates,AdvanceDates,NetAdvances,RepDate,D$1,DayCount,PeriodsInt,ProjMode)</f>
        <v>-161315.0684931507</v>
      </c>
      <c r="E68" s="24">
        <f>_XLL.LOAN($C68,$C69,FromDatesInt,IntRates,AdvanceDates,NetAdvances,RepDate,E$1,DayCount,PeriodsInt,ProjMode)</f>
        <v>0</v>
      </c>
      <c r="F68" s="24">
        <f>_XLL.MKPMTS(C68,C69,FeeDates,Fees)</f>
        <v>0</v>
      </c>
      <c r="G68" s="25">
        <f t="shared" si="0"/>
        <v>-161315.0684931507</v>
      </c>
      <c r="H68" s="11"/>
      <c r="I68" s="14">
        <f>_XLL.LOAN($C68,$C69,FromDatesInt,IntRates,AdvanceDates,NetAdvances,RepDate,I$1,DayCount,PeriodsInt,ProjMode)</f>
        <v>8000000</v>
      </c>
      <c r="J68" s="11"/>
      <c r="K68" s="4">
        <f>IF(AND(Base="As Loan Dates",ProjMode=1),IF(ISNA(MATCH(C68,AdvanceDates,0)),_XLL.PREVDATESEQ(C68,PeriodsRent,AdvanceDates),K69),C68)</f>
        <v>40815</v>
      </c>
      <c r="M68" s="53">
        <f>_XLL.FSTEPRENTGROWR($K68,$K69,M$33,M$32,M$28:M$30,L$28:L$30,GrowthDates,GrowthRates,M$31,RevMonths,RevDisc,ReletVoid,ReletRF,ReletTerm,DayCountRent,PeriodsRent,ProjMode)*M$34</f>
        <v>50000</v>
      </c>
      <c r="N68" s="53">
        <f>_XLL.FSTEPRENTGROWR($K68,$K69,O$33,O$32,O$28:O$30,N$28:N$30,GrowthDates,GrowthRates,N$31,RevMonths,RevDisc,ReletVoid,ReletRF,ReletTerm,DayCountRent,PeriodsRent,ProjMode)*O$34</f>
        <v>100000</v>
      </c>
      <c r="O68" s="54">
        <f t="shared" si="1"/>
        <v>150000</v>
      </c>
      <c r="Q68" s="55">
        <f>_XLL.SAFE(O68/D68,0)</f>
        <v>-0.9298573369565216</v>
      </c>
    </row>
    <row r="69" spans="3:17" ht="10.5">
      <c r="C69" s="4">
        <f>IF(Base="As Loan Dates",_XLL.NEXTDATESEQ(C68,PeriodsInt,AdvanceDates),_XLL.DPM(C68,$L$5))</f>
        <v>40909</v>
      </c>
      <c r="D69" s="24">
        <f>_XLL.LOAN($C69,$C70,FromDatesInt,IntRates,AdvanceDates,NetAdvances,RepDate,D$1,DayCount,PeriodsInt,ProjMode)</f>
        <v>-161315.0684931507</v>
      </c>
      <c r="E69" s="24">
        <f>_XLL.LOAN($C69,$C70,FromDatesInt,IntRates,AdvanceDates,NetAdvances,RepDate,E$1,DayCount,PeriodsInt,ProjMode)</f>
        <v>0</v>
      </c>
      <c r="F69" s="24">
        <f>_XLL.MKPMTS(C69,C70,FeeDates,Fees)</f>
        <v>0</v>
      </c>
      <c r="G69" s="25">
        <f t="shared" si="0"/>
        <v>-161315.0684931507</v>
      </c>
      <c r="H69" s="11"/>
      <c r="I69" s="14">
        <f>_XLL.LOAN($C69,$C70,FromDatesInt,IntRates,AdvanceDates,NetAdvances,RepDate,I$1,DayCount,PeriodsInt,ProjMode)</f>
        <v>8000000</v>
      </c>
      <c r="J69" s="11"/>
      <c r="K69" s="4">
        <f>IF(AND(Base="As Loan Dates",ProjMode=1),IF(ISNA(MATCH(C69,AdvanceDates,0)),_XLL.PREVDATESEQ(C69,PeriodsRent,AdvanceDates),K70),C69)</f>
        <v>40902</v>
      </c>
      <c r="M69" s="53">
        <f>_XLL.FSTEPRENTGROWR($K69,$K70,M$33,M$32,M$28:M$30,L$28:L$30,GrowthDates,GrowthRates,M$31,RevMonths,RevDisc,ReletVoid,ReletRF,ReletTerm,DayCountRent,PeriodsRent,ProjMode)*M$34</f>
        <v>50000</v>
      </c>
      <c r="N69" s="53">
        <f>_XLL.FSTEPRENTGROWR($K69,$K70,O$33,O$32,O$28:O$30,N$28:N$30,GrowthDates,GrowthRates,N$31,RevMonths,RevDisc,ReletVoid,ReletRF,ReletTerm,DayCountRent,PeriodsRent,ProjMode)*O$34</f>
        <v>100000</v>
      </c>
      <c r="O69" s="54">
        <f t="shared" si="1"/>
        <v>150000</v>
      </c>
      <c r="Q69" s="55">
        <f>_XLL.SAFE(O69/D69,0)</f>
        <v>-0.9298573369565216</v>
      </c>
    </row>
    <row r="70" spans="3:17" ht="10.5">
      <c r="C70" s="4">
        <f>IF(Base="As Loan Dates",_XLL.NEXTDATESEQ(C69,PeriodsInt,AdvanceDates),_XLL.DPM(C69,$L$5))</f>
        <v>41000</v>
      </c>
      <c r="D70" s="24">
        <f>_XLL.LOAN($C70,$C71,FromDatesInt,IntRates,AdvanceDates,NetAdvances,RepDate,D$1,DayCount,PeriodsInt,ProjMode)</f>
        <v>-159561.64383561644</v>
      </c>
      <c r="E70" s="24">
        <f>_XLL.LOAN($C70,$C71,FromDatesInt,IntRates,AdvanceDates,NetAdvances,RepDate,E$1,DayCount,PeriodsInt,ProjMode)</f>
        <v>0</v>
      </c>
      <c r="F70" s="24">
        <f>_XLL.MKPMTS(C70,C71,FeeDates,Fees)</f>
        <v>0</v>
      </c>
      <c r="G70" s="25">
        <f t="shared" si="0"/>
        <v>-159561.64383561644</v>
      </c>
      <c r="H70" s="11"/>
      <c r="I70" s="14">
        <f>_XLL.LOAN($C70,$C71,FromDatesInt,IntRates,AdvanceDates,NetAdvances,RepDate,I$1,DayCount,PeriodsInt,ProjMode)</f>
        <v>8000000</v>
      </c>
      <c r="J70" s="11"/>
      <c r="K70" s="4">
        <f>IF(AND(Base="As Loan Dates",ProjMode=1),IF(ISNA(MATCH(C70,AdvanceDates,0)),_XLL.PREVDATESEQ(C70,PeriodsRent,AdvanceDates),K71),C70)</f>
        <v>40993</v>
      </c>
      <c r="M70" s="53">
        <f>_XLL.FSTEPRENTGROWR($K70,$K71,M$33,M$32,M$28:M$30,L$28:L$30,GrowthDates,GrowthRates,M$31,RevMonths,RevDisc,ReletVoid,ReletRF,ReletTerm,DayCountRent,PeriodsRent,ProjMode)*M$34</f>
        <v>50000</v>
      </c>
      <c r="N70" s="53">
        <f>_XLL.FSTEPRENTGROWR($K70,$K71,O$33,O$32,O$28:O$30,N$28:N$30,GrowthDates,GrowthRates,N$31,RevMonths,RevDisc,ReletVoid,ReletRF,ReletTerm,DayCountRent,PeriodsRent,ProjMode)*O$34</f>
        <v>100000</v>
      </c>
      <c r="O70" s="54">
        <f t="shared" si="1"/>
        <v>150000</v>
      </c>
      <c r="Q70" s="55">
        <f>_XLL.SAFE(O70/D70,0)</f>
        <v>-0.9400755494505494</v>
      </c>
    </row>
    <row r="71" spans="3:17" ht="10.5">
      <c r="C71" s="4">
        <f>IF(Base="As Loan Dates",_XLL.NEXTDATESEQ(C70,PeriodsInt,AdvanceDates),_XLL.DPM(C70,$L$5))</f>
        <v>41091</v>
      </c>
      <c r="D71" s="24">
        <f>_XLL.LOAN($C71,$C72,FromDatesInt,IntRates,AdvanceDates,NetAdvances,RepDate,D$1,DayCount,PeriodsInt,ProjMode)</f>
        <v>-159561.64383561644</v>
      </c>
      <c r="E71" s="24">
        <f>_XLL.LOAN($C71,$C72,FromDatesInt,IntRates,AdvanceDates,NetAdvances,RepDate,E$1,DayCount,PeriodsInt,ProjMode)</f>
        <v>0</v>
      </c>
      <c r="F71" s="24">
        <f>_XLL.MKPMTS(C71,C72,FeeDates,Fees)</f>
        <v>0</v>
      </c>
      <c r="G71" s="25">
        <f t="shared" si="0"/>
        <v>-159561.64383561644</v>
      </c>
      <c r="H71" s="11"/>
      <c r="I71" s="14">
        <f>_XLL.LOAN($C71,$C72,FromDatesInt,IntRates,AdvanceDates,NetAdvances,RepDate,I$1,DayCount,PeriodsInt,ProjMode)</f>
        <v>8000000</v>
      </c>
      <c r="J71" s="11"/>
      <c r="K71" s="4">
        <f>IF(AND(Base="As Loan Dates",ProjMode=1),IF(ISNA(MATCH(C71,AdvanceDates,0)),_XLL.PREVDATESEQ(C71,PeriodsRent,AdvanceDates),K72),C71)</f>
        <v>41084</v>
      </c>
      <c r="M71" s="53">
        <f>_XLL.FSTEPRENTGROWR($K71,$K72,M$33,M$32,M$28:M$30,L$28:L$30,GrowthDates,GrowthRates,M$31,RevMonths,RevDisc,ReletVoid,ReletRF,ReletTerm,DayCountRent,PeriodsRent,ProjMode)*M$34</f>
        <v>50000</v>
      </c>
      <c r="N71" s="53">
        <f>_XLL.FSTEPRENTGROWR($K71,$K72,O$33,O$32,O$28:O$30,N$28:N$30,GrowthDates,GrowthRates,N$31,RevMonths,RevDisc,ReletVoid,ReletRF,ReletTerm,DayCountRent,PeriodsRent,ProjMode)*O$34</f>
        <v>100000</v>
      </c>
      <c r="O71" s="54">
        <f t="shared" si="1"/>
        <v>150000</v>
      </c>
      <c r="Q71" s="55">
        <f>_XLL.SAFE(O71/D71,0)</f>
        <v>-0.9400755494505494</v>
      </c>
    </row>
    <row r="72" spans="3:17" ht="10.5">
      <c r="C72" s="4">
        <f>IF(Base="As Loan Dates",_XLL.NEXTDATESEQ(C71,PeriodsInt,AdvanceDates),_XLL.DPM(C71,$L$5))</f>
        <v>41183</v>
      </c>
      <c r="D72" s="24">
        <f>_XLL.LOAN($C72,$C73,FromDatesInt,IntRates,AdvanceDates,NetAdvances,RepDate,D$1,DayCount,PeriodsInt,ProjMode)</f>
        <v>-161315.0684931507</v>
      </c>
      <c r="E72" s="24">
        <f>_XLL.LOAN($C72,$C73,FromDatesInt,IntRates,AdvanceDates,NetAdvances,RepDate,E$1,DayCount,PeriodsInt,ProjMode)</f>
        <v>0</v>
      </c>
      <c r="F72" s="24">
        <f>_XLL.MKPMTS(C72,C73,FeeDates,Fees)</f>
        <v>0</v>
      </c>
      <c r="G72" s="25">
        <f t="shared" si="0"/>
        <v>-161315.0684931507</v>
      </c>
      <c r="H72" s="11"/>
      <c r="I72" s="14">
        <f>_XLL.LOAN($C72,$C73,FromDatesInt,IntRates,AdvanceDates,NetAdvances,RepDate,I$1,DayCount,PeriodsInt,ProjMode)</f>
        <v>8000000</v>
      </c>
      <c r="J72" s="11"/>
      <c r="K72" s="4">
        <f>IF(AND(Base="As Loan Dates",ProjMode=1),IF(ISNA(MATCH(C72,AdvanceDates,0)),_XLL.PREVDATESEQ(C72,PeriodsRent,AdvanceDates),K73),C72)</f>
        <v>41181</v>
      </c>
      <c r="M72" s="53">
        <f>_XLL.FSTEPRENTGROWR($K72,$K73,M$33,M$32,M$28:M$30,L$28:L$30,GrowthDates,GrowthRates,M$31,RevMonths,RevDisc,ReletVoid,ReletRF,ReletTerm,DayCountRent,PeriodsRent,ProjMode)*M$34</f>
        <v>50000</v>
      </c>
      <c r="N72" s="53">
        <f>_XLL.FSTEPRENTGROWR($K72,$K73,O$33,O$32,O$28:O$30,N$28:N$30,GrowthDates,GrowthRates,N$31,RevMonths,RevDisc,ReletVoid,ReletRF,ReletTerm,DayCountRent,PeriodsRent,ProjMode)*O$34</f>
        <v>100000</v>
      </c>
      <c r="O72" s="54">
        <f t="shared" si="1"/>
        <v>150000</v>
      </c>
      <c r="Q72" s="55">
        <f>_XLL.SAFE(O72/D72,0)</f>
        <v>-0.9298573369565216</v>
      </c>
    </row>
    <row r="73" spans="3:17" ht="10.5">
      <c r="C73" s="4">
        <f>IF(Base="As Loan Dates",_XLL.NEXTDATESEQ(C72,PeriodsInt,AdvanceDates),_XLL.DPM(C72,$L$5))</f>
        <v>41275</v>
      </c>
      <c r="D73" s="24">
        <f>_XLL.LOAN($C73,$C74,FromDatesInt,IntRates,AdvanceDates,NetAdvances,RepDate,D$1,DayCount,PeriodsInt,ProjMode)</f>
        <v>-161315.0684931507</v>
      </c>
      <c r="E73" s="24">
        <f>_XLL.LOAN($C73,$C74,FromDatesInt,IntRates,AdvanceDates,NetAdvances,RepDate,E$1,DayCount,PeriodsInt,ProjMode)</f>
        <v>0</v>
      </c>
      <c r="F73" s="24">
        <f>_XLL.MKPMTS(C73,C74,FeeDates,Fees)</f>
        <v>0</v>
      </c>
      <c r="G73" s="25">
        <f t="shared" si="0"/>
        <v>-161315.0684931507</v>
      </c>
      <c r="H73" s="11"/>
      <c r="I73" s="14">
        <f>_XLL.LOAN($C73,$C74,FromDatesInt,IntRates,AdvanceDates,NetAdvances,RepDate,I$1,DayCount,PeriodsInt,ProjMode)</f>
        <v>8000000</v>
      </c>
      <c r="J73" s="11"/>
      <c r="K73" s="4">
        <f>IF(AND(Base="As Loan Dates",ProjMode=1),IF(ISNA(MATCH(C73,AdvanceDates,0)),_XLL.PREVDATESEQ(C73,PeriodsRent,AdvanceDates),K74),C73)</f>
        <v>41268</v>
      </c>
      <c r="M73" s="53">
        <f>_XLL.FSTEPRENTGROWR($K73,$K74,M$33,M$32,M$28:M$30,L$28:L$30,GrowthDates,GrowthRates,M$31,RevMonths,RevDisc,ReletVoid,ReletRF,ReletTerm,DayCountRent,PeriodsRent,ProjMode)*M$34</f>
        <v>50000</v>
      </c>
      <c r="N73" s="53">
        <f>_XLL.FSTEPRENTGROWR($K73,$K74,O$33,O$32,O$28:O$30,N$28:N$30,GrowthDates,GrowthRates,N$31,RevMonths,RevDisc,ReletVoid,ReletRF,ReletTerm,DayCountRent,PeriodsRent,ProjMode)*O$34</f>
        <v>100000</v>
      </c>
      <c r="O73" s="54">
        <f t="shared" si="1"/>
        <v>150000</v>
      </c>
      <c r="Q73" s="55">
        <f>_XLL.SAFE(O73/D73,0)</f>
        <v>-0.9298573369565216</v>
      </c>
    </row>
    <row r="74" spans="3:17" ht="10.5">
      <c r="C74" s="4">
        <f>IF(Base="As Loan Dates",_XLL.NEXTDATESEQ(C73,PeriodsInt,AdvanceDates),_XLL.DPM(C73,$L$5))</f>
        <v>41365</v>
      </c>
      <c r="D74" s="24">
        <f>_XLL.LOAN($C74,$C75,FromDatesInt,IntRates,AdvanceDates,NetAdvances,RepDate,D$1,DayCount,PeriodsInt,ProjMode)</f>
        <v>-157808.2191780822</v>
      </c>
      <c r="E74" s="24">
        <f>_XLL.LOAN($C74,$C75,FromDatesInt,IntRates,AdvanceDates,NetAdvances,RepDate,E$1,DayCount,PeriodsInt,ProjMode)</f>
        <v>0</v>
      </c>
      <c r="F74" s="24">
        <f>_XLL.MKPMTS(C74,C75,FeeDates,Fees)</f>
        <v>0</v>
      </c>
      <c r="G74" s="25">
        <f t="shared" si="0"/>
        <v>-157808.2191780822</v>
      </c>
      <c r="H74" s="11"/>
      <c r="I74" s="14">
        <f>_XLL.LOAN($C74,$C75,FromDatesInt,IntRates,AdvanceDates,NetAdvances,RepDate,I$1,DayCount,PeriodsInt,ProjMode)</f>
        <v>8000000</v>
      </c>
      <c r="J74" s="11"/>
      <c r="K74" s="4">
        <f>IF(AND(Base="As Loan Dates",ProjMode=1),IF(ISNA(MATCH(C74,AdvanceDates,0)),_XLL.PREVDATESEQ(C74,PeriodsRent,AdvanceDates),K75),C74)</f>
        <v>41358</v>
      </c>
      <c r="M74" s="53">
        <f>_XLL.FSTEPRENTGROWR($K74,$K75,M$33,M$32,M$28:M$30,L$28:L$30,GrowthDates,GrowthRates,M$31,RevMonths,RevDisc,ReletVoid,ReletRF,ReletTerm,DayCountRent,PeriodsRent,ProjMode)*M$34</f>
        <v>50000</v>
      </c>
      <c r="N74" s="53">
        <f>_XLL.FSTEPRENTGROWR($K74,$K75,O$33,O$32,O$28:O$30,N$28:N$30,GrowthDates,GrowthRates,N$31,RevMonths,RevDisc,ReletVoid,ReletRF,ReletTerm,DayCountRent,PeriodsRent,ProjMode)*O$34</f>
        <v>100000</v>
      </c>
      <c r="O74" s="54">
        <f t="shared" si="1"/>
        <v>150000</v>
      </c>
      <c r="Q74" s="55">
        <f>_XLL.SAFE(O74/D74,0)</f>
        <v>-0.9505208333333334</v>
      </c>
    </row>
    <row r="75" spans="3:17" ht="10.5">
      <c r="C75" s="4">
        <f>IF(Base="As Loan Dates",_XLL.NEXTDATESEQ(C74,PeriodsInt,AdvanceDates),_XLL.DPM(C74,$L$5))</f>
        <v>41456</v>
      </c>
      <c r="D75" s="24">
        <f>_XLL.LOAN($C75,$C76,FromDatesInt,IntRates,AdvanceDates,NetAdvances,RepDate,D$1,DayCount,PeriodsInt,ProjMode)</f>
        <v>-159561.64383561644</v>
      </c>
      <c r="E75" s="24">
        <f>_XLL.LOAN($C75,$C76,FromDatesInt,IntRates,AdvanceDates,NetAdvances,RepDate,E$1,DayCount,PeriodsInt,ProjMode)</f>
        <v>0</v>
      </c>
      <c r="F75" s="24">
        <f>_XLL.MKPMTS(C75,C76,FeeDates,Fees)</f>
        <v>0</v>
      </c>
      <c r="G75" s="25">
        <f t="shared" si="0"/>
        <v>-159561.64383561644</v>
      </c>
      <c r="H75" s="11"/>
      <c r="I75" s="14">
        <f>_XLL.LOAN($C75,$C76,FromDatesInt,IntRates,AdvanceDates,NetAdvances,RepDate,I$1,DayCount,PeriodsInt,ProjMode)</f>
        <v>8000000</v>
      </c>
      <c r="J75" s="11"/>
      <c r="K75" s="4">
        <f>IF(AND(Base="As Loan Dates",ProjMode=1),IF(ISNA(MATCH(C75,AdvanceDates,0)),_XLL.PREVDATESEQ(C75,PeriodsRent,AdvanceDates),K76),C75)</f>
        <v>41449</v>
      </c>
      <c r="M75" s="53">
        <f>_XLL.FSTEPRENTGROWR($K75,$K76,M$33,M$32,M$28:M$30,L$28:L$30,GrowthDates,GrowthRates,M$31,RevMonths,RevDisc,ReletVoid,ReletRF,ReletTerm,DayCountRent,PeriodsRent,ProjMode)*M$34</f>
        <v>50000</v>
      </c>
      <c r="N75" s="53">
        <f>_XLL.FSTEPRENTGROWR($K75,$K76,O$33,O$32,O$28:O$30,N$28:N$30,GrowthDates,GrowthRates,N$31,RevMonths,RevDisc,ReletVoid,ReletRF,ReletTerm,DayCountRent,PeriodsRent,ProjMode)*O$34</f>
        <v>100000</v>
      </c>
      <c r="O75" s="54">
        <f t="shared" si="1"/>
        <v>150000</v>
      </c>
      <c r="Q75" s="55">
        <f>_XLL.SAFE(O75/D75,0)</f>
        <v>-0.9400755494505494</v>
      </c>
    </row>
    <row r="76" spans="3:17" ht="10.5">
      <c r="C76" s="4">
        <f>IF(Base="As Loan Dates",_XLL.NEXTDATESEQ(C75,PeriodsInt,AdvanceDates),_XLL.DPM(C75,$L$5))</f>
        <v>41548</v>
      </c>
      <c r="D76" s="24">
        <f>_XLL.LOAN($C76,$C77,FromDatesInt,IntRates,AdvanceDates,NetAdvances,RepDate,D$1,DayCount,PeriodsInt,ProjMode)</f>
        <v>-161315.0684931507</v>
      </c>
      <c r="E76" s="24">
        <f>_XLL.LOAN($C76,$C77,FromDatesInt,IntRates,AdvanceDates,NetAdvances,RepDate,E$1,DayCount,PeriodsInt,ProjMode)</f>
        <v>0</v>
      </c>
      <c r="F76" s="24">
        <f>_XLL.MKPMTS(C76,C77,FeeDates,Fees)</f>
        <v>0</v>
      </c>
      <c r="G76" s="25">
        <f t="shared" si="0"/>
        <v>-161315.0684931507</v>
      </c>
      <c r="H76" s="11"/>
      <c r="I76" s="14">
        <f>_XLL.LOAN($C76,$C77,FromDatesInt,IntRates,AdvanceDates,NetAdvances,RepDate,I$1,DayCount,PeriodsInt,ProjMode)</f>
        <v>8000000</v>
      </c>
      <c r="J76" s="11"/>
      <c r="K76" s="4">
        <f>IF(AND(Base="As Loan Dates",ProjMode=1),IF(ISNA(MATCH(C76,AdvanceDates,0)),_XLL.PREVDATESEQ(C76,PeriodsRent,AdvanceDates),K77),C76)</f>
        <v>41546</v>
      </c>
      <c r="M76" s="53">
        <f>_XLL.FSTEPRENTGROWR($K76,$K77,M$33,M$32,M$28:M$30,L$28:L$30,GrowthDates,GrowthRates,M$31,RevMonths,RevDisc,ReletVoid,ReletRF,ReletTerm,DayCountRent,PeriodsRent,ProjMode)*M$34</f>
        <v>50000</v>
      </c>
      <c r="N76" s="53">
        <f>_XLL.FSTEPRENTGROWR($K76,$K77,O$33,O$32,O$28:O$30,N$28:N$30,GrowthDates,GrowthRates,N$31,RevMonths,RevDisc,ReletVoid,ReletRF,ReletTerm,DayCountRent,PeriodsRent,ProjMode)*O$34</f>
        <v>100000</v>
      </c>
      <c r="O76" s="54">
        <f t="shared" si="1"/>
        <v>150000</v>
      </c>
      <c r="Q76" s="55">
        <f>_XLL.SAFE(O76/D76,0)</f>
        <v>-0.9298573369565216</v>
      </c>
    </row>
    <row r="77" spans="3:17" ht="10.5">
      <c r="C77" s="4">
        <f>IF(Base="As Loan Dates",_XLL.NEXTDATESEQ(C76,PeriodsInt,AdvanceDates),_XLL.DPM(C76,$L$5))</f>
        <v>41640</v>
      </c>
      <c r="D77" s="24">
        <f>_XLL.LOAN($C77,$C78,FromDatesInt,IntRates,AdvanceDates,NetAdvances,RepDate,D$1,DayCount,PeriodsInt,ProjMode)</f>
        <v>-161315.0684931507</v>
      </c>
      <c r="E77" s="24">
        <f>_XLL.LOAN($C77,$C78,FromDatesInt,IntRates,AdvanceDates,NetAdvances,RepDate,E$1,DayCount,PeriodsInt,ProjMode)</f>
        <v>0</v>
      </c>
      <c r="F77" s="24">
        <f>_XLL.MKPMTS(C77,C78,FeeDates,Fees)</f>
        <v>0</v>
      </c>
      <c r="G77" s="25">
        <f t="shared" si="0"/>
        <v>-161315.0684931507</v>
      </c>
      <c r="H77" s="11"/>
      <c r="I77" s="14">
        <f>_XLL.LOAN($C77,$C78,FromDatesInt,IntRates,AdvanceDates,NetAdvances,RepDate,I$1,DayCount,PeriodsInt,ProjMode)</f>
        <v>8000000</v>
      </c>
      <c r="J77" s="11"/>
      <c r="K77" s="4">
        <f>IF(AND(Base="As Loan Dates",ProjMode=1),IF(ISNA(MATCH(C77,AdvanceDates,0)),_XLL.PREVDATESEQ(C77,PeriodsRent,AdvanceDates),K78),C77)</f>
        <v>41633</v>
      </c>
      <c r="M77" s="53">
        <f>_XLL.FSTEPRENTGROWR($K77,$K78,M$33,M$32,M$28:M$30,L$28:L$30,GrowthDates,GrowthRates,M$31,RevMonths,RevDisc,ReletVoid,ReletRF,ReletTerm,DayCountRent,PeriodsRent,ProjMode)*M$34</f>
        <v>50000</v>
      </c>
      <c r="N77" s="53">
        <f>_XLL.FSTEPRENTGROWR($K77,$K78,O$33,O$32,O$28:O$30,N$28:N$30,GrowthDates,GrowthRates,N$31,RevMonths,RevDisc,ReletVoid,ReletRF,ReletTerm,DayCountRent,PeriodsRent,ProjMode)*O$34</f>
        <v>100000</v>
      </c>
      <c r="O77" s="54">
        <f t="shared" si="1"/>
        <v>150000</v>
      </c>
      <c r="Q77" s="55">
        <f>_XLL.SAFE(O77/D77,0)</f>
        <v>-0.9298573369565216</v>
      </c>
    </row>
    <row r="78" spans="3:17" ht="10.5">
      <c r="C78" s="4">
        <f>IF(Base="As Loan Dates",_XLL.NEXTDATESEQ(C77,PeriodsInt,AdvanceDates),_XLL.DPM(C77,$L$5))</f>
        <v>41730</v>
      </c>
      <c r="D78" s="24">
        <f>_XLL.LOAN($C78,$C79,FromDatesInt,IntRates,AdvanceDates,NetAdvances,RepDate,D$1,DayCount,PeriodsInt,ProjMode)</f>
        <v>-157808.2191780822</v>
      </c>
      <c r="E78" s="24">
        <f>_XLL.LOAN($C78,$C79,FromDatesInt,IntRates,AdvanceDates,NetAdvances,RepDate,E$1,DayCount,PeriodsInt,ProjMode)</f>
        <v>0</v>
      </c>
      <c r="F78" s="24">
        <f>_XLL.MKPMTS(C78,C79,FeeDates,Fees)</f>
        <v>0</v>
      </c>
      <c r="G78" s="25">
        <f t="shared" si="0"/>
        <v>-157808.2191780822</v>
      </c>
      <c r="H78" s="11"/>
      <c r="I78" s="14">
        <f>_XLL.LOAN($C78,$C79,FromDatesInt,IntRates,AdvanceDates,NetAdvances,RepDate,I$1,DayCount,PeriodsInt,ProjMode)</f>
        <v>8000000</v>
      </c>
      <c r="J78" s="11"/>
      <c r="K78" s="4">
        <f>IF(AND(Base="As Loan Dates",ProjMode=1),IF(ISNA(MATCH(C78,AdvanceDates,0)),_XLL.PREVDATESEQ(C78,PeriodsRent,AdvanceDates),K79),C78)</f>
        <v>41723</v>
      </c>
      <c r="M78" s="53">
        <f>_XLL.FSTEPRENTGROWR($K78,$K79,M$33,M$32,M$28:M$30,L$28:L$30,GrowthDates,GrowthRates,M$31,RevMonths,RevDisc,ReletVoid,ReletRF,ReletTerm,DayCountRent,PeriodsRent,ProjMode)*M$34</f>
        <v>50000</v>
      </c>
      <c r="N78" s="53">
        <f>_XLL.FSTEPRENTGROWR($K78,$K79,O$33,O$32,O$28:O$30,N$28:N$30,GrowthDates,GrowthRates,N$31,RevMonths,RevDisc,ReletVoid,ReletRF,ReletTerm,DayCountRent,PeriodsRent,ProjMode)*O$34</f>
        <v>100000</v>
      </c>
      <c r="O78" s="54">
        <f t="shared" si="1"/>
        <v>150000</v>
      </c>
      <c r="Q78" s="55">
        <f>_XLL.SAFE(O78/D78,0)</f>
        <v>-0.9505208333333334</v>
      </c>
    </row>
    <row r="79" spans="3:17" ht="10.5">
      <c r="C79" s="4">
        <f>IF(Base="As Loan Dates",_XLL.NEXTDATESEQ(C78,PeriodsInt,AdvanceDates),_XLL.DPM(C78,$L$5))</f>
        <v>41821</v>
      </c>
      <c r="D79" s="24">
        <f>_XLL.LOAN($C79,$C80,FromDatesInt,IntRates,AdvanceDates,NetAdvances,RepDate,D$1,DayCount,PeriodsInt,ProjMode)</f>
        <v>-159561.64383561644</v>
      </c>
      <c r="E79" s="24">
        <f>_XLL.LOAN($C79,$C80,FromDatesInt,IntRates,AdvanceDates,NetAdvances,RepDate,E$1,DayCount,PeriodsInt,ProjMode)</f>
        <v>0</v>
      </c>
      <c r="F79" s="24">
        <f>_XLL.MKPMTS(C79,C80,FeeDates,Fees)</f>
        <v>0</v>
      </c>
      <c r="G79" s="25">
        <f t="shared" si="0"/>
        <v>-159561.64383561644</v>
      </c>
      <c r="H79" s="11"/>
      <c r="I79" s="14">
        <f>_XLL.LOAN($C79,$C80,FromDatesInt,IntRates,AdvanceDates,NetAdvances,RepDate,I$1,DayCount,PeriodsInt,ProjMode)</f>
        <v>8000000</v>
      </c>
      <c r="J79" s="11"/>
      <c r="K79" s="4">
        <f>IF(AND(Base="As Loan Dates",ProjMode=1),IF(ISNA(MATCH(C79,AdvanceDates,0)),_XLL.PREVDATESEQ(C79,PeriodsRent,AdvanceDates),K80),C79)</f>
        <v>41814</v>
      </c>
      <c r="M79" s="53">
        <f>_XLL.FSTEPRENTGROWR($K79,$K80,M$33,M$32,M$28:M$30,L$28:L$30,GrowthDates,GrowthRates,M$31,RevMonths,RevDisc,ReletVoid,ReletRF,ReletTerm,DayCountRent,PeriodsRent,ProjMode)*M$34</f>
        <v>50000</v>
      </c>
      <c r="N79" s="53">
        <f>_XLL.FSTEPRENTGROWR($K79,$K80,O$33,O$32,O$28:O$30,N$28:N$30,GrowthDates,GrowthRates,N$31,RevMonths,RevDisc,ReletVoid,ReletRF,ReletTerm,DayCountRent,PeriodsRent,ProjMode)*O$34</f>
        <v>100000</v>
      </c>
      <c r="O79" s="54">
        <f t="shared" si="1"/>
        <v>150000</v>
      </c>
      <c r="Q79" s="55">
        <f>_XLL.SAFE(O79/D79,0)</f>
        <v>-0.9400755494505494</v>
      </c>
    </row>
    <row r="80" spans="3:17" ht="10.5">
      <c r="C80" s="4">
        <f>IF(Base="As Loan Dates",_XLL.NEXTDATESEQ(C79,PeriodsInt,AdvanceDates),_XLL.DPM(C79,$L$5))</f>
        <v>41913</v>
      </c>
      <c r="D80" s="24">
        <f>_XLL.LOAN($C80,$C81,FromDatesInt,IntRates,AdvanceDates,NetAdvances,RepDate,D$1,DayCount,PeriodsInt,ProjMode)</f>
        <v>-161315.0684931507</v>
      </c>
      <c r="E80" s="24">
        <f>_XLL.LOAN($C80,$C81,FromDatesInt,IntRates,AdvanceDates,NetAdvances,RepDate,E$1,DayCount,PeriodsInt,ProjMode)</f>
        <v>0</v>
      </c>
      <c r="F80" s="24">
        <f>_XLL.MKPMTS(C80,C81,FeeDates,Fees)</f>
        <v>0</v>
      </c>
      <c r="G80" s="25">
        <f t="shared" si="0"/>
        <v>-161315.0684931507</v>
      </c>
      <c r="H80" s="11"/>
      <c r="I80" s="14">
        <f>_XLL.LOAN($C80,$C81,FromDatesInt,IntRates,AdvanceDates,NetAdvances,RepDate,I$1,DayCount,PeriodsInt,ProjMode)</f>
        <v>8000000</v>
      </c>
      <c r="J80" s="11"/>
      <c r="K80" s="4">
        <f>IF(AND(Base="As Loan Dates",ProjMode=1),IF(ISNA(MATCH(C80,AdvanceDates,0)),_XLL.PREVDATESEQ(C80,PeriodsRent,AdvanceDates),K81),C80)</f>
        <v>41911</v>
      </c>
      <c r="M80" s="53">
        <f>_XLL.FSTEPRENTGROWR($K80,$K81,M$33,M$32,M$28:M$30,L$28:L$30,GrowthDates,GrowthRates,M$31,RevMonths,RevDisc,ReletVoid,ReletRF,ReletTerm,DayCountRent,PeriodsRent,ProjMode)*M$34</f>
        <v>50000</v>
      </c>
      <c r="N80" s="53">
        <f>_XLL.FSTEPRENTGROWR($K80,$K81,O$33,O$32,O$28:O$30,N$28:N$30,GrowthDates,GrowthRates,N$31,RevMonths,RevDisc,ReletVoid,ReletRF,ReletTerm,DayCountRent,PeriodsRent,ProjMode)*O$34</f>
        <v>100000</v>
      </c>
      <c r="O80" s="54">
        <f t="shared" si="1"/>
        <v>150000</v>
      </c>
      <c r="Q80" s="55">
        <f>_XLL.SAFE(O80/D80,0)</f>
        <v>-0.9298573369565216</v>
      </c>
    </row>
    <row r="81" spans="3:17" ht="10.5">
      <c r="C81" s="4">
        <f>IF(Base="As Loan Dates",_XLL.NEXTDATESEQ(C80,PeriodsInt,AdvanceDates),_XLL.DPM(C80,$L$5))</f>
        <v>42005</v>
      </c>
      <c r="D81" s="24">
        <f>_XLL.LOAN($C81,$C82,FromDatesInt,IntRates,AdvanceDates,NetAdvances,RepDate,D$1,DayCount,PeriodsInt,ProjMode)</f>
        <v>-161315.0684931507</v>
      </c>
      <c r="E81" s="24">
        <f>_XLL.LOAN($C81,$C82,FromDatesInt,IntRates,AdvanceDates,NetAdvances,RepDate,E$1,DayCount,PeriodsInt,ProjMode)</f>
        <v>0</v>
      </c>
      <c r="F81" s="24">
        <f>_XLL.MKPMTS(C81,C82,FeeDates,Fees)</f>
        <v>0</v>
      </c>
      <c r="G81" s="25">
        <f t="shared" si="0"/>
        <v>-161315.0684931507</v>
      </c>
      <c r="H81" s="11"/>
      <c r="I81" s="14">
        <f>_XLL.LOAN($C81,$C82,FromDatesInt,IntRates,AdvanceDates,NetAdvances,RepDate,I$1,DayCount,PeriodsInt,ProjMode)</f>
        <v>8000000</v>
      </c>
      <c r="J81" s="11"/>
      <c r="K81" s="4">
        <f>IF(AND(Base="As Loan Dates",ProjMode=1),IF(ISNA(MATCH(C81,AdvanceDates,0)),_XLL.PREVDATESEQ(C81,PeriodsRent,AdvanceDates),K82),C81)</f>
        <v>41998</v>
      </c>
      <c r="M81" s="53">
        <f>_XLL.FSTEPRENTGROWR($K81,$K82,M$33,M$32,M$28:M$30,L$28:L$30,GrowthDates,GrowthRates,M$31,RevMonths,RevDisc,ReletVoid,ReletRF,ReletTerm,DayCountRent,PeriodsRent,ProjMode)*M$34</f>
        <v>64660.916772770666</v>
      </c>
      <c r="N81" s="53">
        <f>_XLL.FSTEPRENTGROWR($K81,$K82,O$33,O$32,O$28:O$30,N$28:N$30,GrowthDates,GrowthRates,N$31,RevMonths,RevDisc,ReletVoid,ReletRF,ReletTerm,DayCountRent,PeriodsRent,ProjMode)*O$34</f>
        <v>129321.83354554133</v>
      </c>
      <c r="O81" s="54">
        <f t="shared" si="1"/>
        <v>193982.750318312</v>
      </c>
      <c r="Q81" s="55">
        <f>_XLL.SAFE(O81/D81,0)</f>
        <v>-1.2025085575099164</v>
      </c>
    </row>
    <row r="82" spans="3:17" ht="10.5">
      <c r="C82" s="4">
        <f>IF(Base="As Loan Dates",_XLL.NEXTDATESEQ(C81,PeriodsInt,AdvanceDates),_XLL.DPM(C81,$L$5))</f>
        <v>42095</v>
      </c>
      <c r="D82" s="24">
        <f>_XLL.LOAN($C82,$C83,FromDatesInt,IntRates,AdvanceDates,NetAdvances,RepDate,D$1,DayCount,PeriodsInt,ProjMode)</f>
        <v>-157808.2191780822</v>
      </c>
      <c r="E82" s="24">
        <f>_XLL.LOAN($C82,$C83,FromDatesInt,IntRates,AdvanceDates,NetAdvances,RepDate,E$1,DayCount,PeriodsInt,ProjMode)</f>
        <v>0</v>
      </c>
      <c r="F82" s="24">
        <f>_XLL.MKPMTS(C82,C83,FeeDates,Fees)</f>
        <v>0</v>
      </c>
      <c r="G82" s="25">
        <f t="shared" si="0"/>
        <v>-157808.2191780822</v>
      </c>
      <c r="H82" s="11"/>
      <c r="I82" s="14">
        <f>_XLL.LOAN($C82,$C83,FromDatesInt,IntRates,AdvanceDates,NetAdvances,RepDate,I$1,DayCount,PeriodsInt,ProjMode)</f>
        <v>8000000</v>
      </c>
      <c r="J82" s="11"/>
      <c r="K82" s="4">
        <f>IF(AND(Base="As Loan Dates",ProjMode=1),IF(ISNA(MATCH(C82,AdvanceDates,0)),_XLL.PREVDATESEQ(C82,PeriodsRent,AdvanceDates),K83),C82)</f>
        <v>42088</v>
      </c>
      <c r="M82" s="53">
        <f>_XLL.FSTEPRENTGROWR($K82,$K83,M$33,M$32,M$28:M$30,L$28:L$30,GrowthDates,GrowthRates,M$31,RevMonths,RevDisc,ReletVoid,ReletRF,ReletTerm,DayCountRent,PeriodsRent,ProjMode)*M$34</f>
        <v>65897.37963312483</v>
      </c>
      <c r="N82" s="53">
        <f>_XLL.FSTEPRENTGROWR($K82,$K83,O$33,O$32,O$28:O$30,N$28:N$30,GrowthDates,GrowthRates,N$31,RevMonths,RevDisc,ReletVoid,ReletRF,ReletTerm,DayCountRent,PeriodsRent,ProjMode)*O$34</f>
        <v>131794.75926624966</v>
      </c>
      <c r="O82" s="54">
        <f t="shared" si="1"/>
        <v>197692.1388993745</v>
      </c>
      <c r="Q82" s="55">
        <f>_XLL.SAFE(O82/D82,0)</f>
        <v>-1.252736644067217</v>
      </c>
    </row>
    <row r="83" spans="3:17" ht="10.5">
      <c r="C83" s="4">
        <f>IF(Base="As Loan Dates",_XLL.NEXTDATESEQ(C82,PeriodsInt,AdvanceDates),_XLL.DPM(C82,$L$5))</f>
        <v>42186</v>
      </c>
      <c r="D83" s="24">
        <f>_XLL.LOAN($C83,$C84,FromDatesInt,IntRates,AdvanceDates,NetAdvances,RepDate,D$1,DayCount,PeriodsInt,ProjMode)</f>
        <v>-159561.64383561644</v>
      </c>
      <c r="E83" s="24">
        <f>_XLL.LOAN($C83,$C84,FromDatesInt,IntRates,AdvanceDates,NetAdvances,RepDate,E$1,DayCount,PeriodsInt,ProjMode)</f>
        <v>0</v>
      </c>
      <c r="F83" s="24">
        <f>_XLL.MKPMTS(C83,C84,FeeDates,Fees)</f>
        <v>0</v>
      </c>
      <c r="G83" s="25">
        <f t="shared" si="0"/>
        <v>-159561.64383561644</v>
      </c>
      <c r="H83" s="11"/>
      <c r="I83" s="14">
        <f>_XLL.LOAN($C83,$C84,FromDatesInt,IntRates,AdvanceDates,NetAdvances,RepDate,I$1,DayCount,PeriodsInt,ProjMode)</f>
        <v>8000000</v>
      </c>
      <c r="J83" s="11"/>
      <c r="K83" s="4">
        <f>IF(AND(Base="As Loan Dates",ProjMode=1),IF(ISNA(MATCH(C83,AdvanceDates,0)),_XLL.PREVDATESEQ(C83,PeriodsRent,AdvanceDates),K84),C83)</f>
        <v>42179</v>
      </c>
      <c r="M83" s="53">
        <f>_XLL.FSTEPRENTGROWR($K83,$K84,M$33,M$32,M$28:M$30,L$28:L$30,GrowthDates,GrowthRates,M$31,RevMonths,RevDisc,ReletVoid,ReletRF,ReletTerm,DayCountRent,PeriodsRent,ProjMode)*M$34</f>
        <v>65897.37963312483</v>
      </c>
      <c r="N83" s="53">
        <f>_XLL.FSTEPRENTGROWR($K83,$K84,O$33,O$32,O$28:O$30,N$28:N$30,GrowthDates,GrowthRates,N$31,RevMonths,RevDisc,ReletVoid,ReletRF,ReletTerm,DayCountRent,PeriodsRent,ProjMode)*O$34</f>
        <v>131794.75926624966</v>
      </c>
      <c r="O83" s="54">
        <f t="shared" si="1"/>
        <v>197692.1388993745</v>
      </c>
      <c r="Q83" s="55">
        <f>_XLL.SAFE(O83/D83,0)</f>
        <v>-1.2389703073192253</v>
      </c>
    </row>
    <row r="84" spans="3:17" ht="10.5">
      <c r="C84" s="4">
        <f>IF(Base="As Loan Dates",_XLL.NEXTDATESEQ(C83,PeriodsInt,AdvanceDates),_XLL.DPM(C83,$L$5))</f>
        <v>42278</v>
      </c>
      <c r="D84" s="24">
        <f>_XLL.LOAN($C84,$C85,FromDatesInt,IntRates,AdvanceDates,NetAdvances,RepDate,D$1,DayCount,PeriodsInt,ProjMode)</f>
        <v>-161315.0684931507</v>
      </c>
      <c r="E84" s="24">
        <f>_XLL.LOAN($C84,$C85,FromDatesInt,IntRates,AdvanceDates,NetAdvances,RepDate,E$1,DayCount,PeriodsInt,ProjMode)</f>
        <v>0</v>
      </c>
      <c r="F84" s="24">
        <f>_XLL.MKPMTS(C84,C85,FeeDates,Fees)</f>
        <v>0</v>
      </c>
      <c r="G84" s="25">
        <f t="shared" si="0"/>
        <v>-161315.0684931507</v>
      </c>
      <c r="H84" s="11"/>
      <c r="I84" s="14">
        <f>_XLL.LOAN($C84,$C85,FromDatesInt,IntRates,AdvanceDates,NetAdvances,RepDate,I$1,DayCount,PeriodsInt,ProjMode)</f>
        <v>8000000</v>
      </c>
      <c r="J84" s="11"/>
      <c r="K84" s="4">
        <f>IF(AND(Base="As Loan Dates",ProjMode=1),IF(ISNA(MATCH(C84,AdvanceDates,0)),_XLL.PREVDATESEQ(C84,PeriodsRent,AdvanceDates),K85),C84)</f>
        <v>42276</v>
      </c>
      <c r="M84" s="53">
        <f>_XLL.FSTEPRENTGROWR($K84,$K85,M$33,M$32,M$28:M$30,L$28:L$30,GrowthDates,GrowthRates,M$31,RevMonths,RevDisc,ReletVoid,ReletRF,ReletTerm,DayCountRent,PeriodsRent,ProjMode)*M$34</f>
        <v>65897.37963312483</v>
      </c>
      <c r="N84" s="53">
        <f>_XLL.FSTEPRENTGROWR($K84,$K85,O$33,O$32,O$28:O$30,N$28:N$30,GrowthDates,GrowthRates,N$31,RevMonths,RevDisc,ReletVoid,ReletRF,ReletTerm,DayCountRent,PeriodsRent,ProjMode)*O$34</f>
        <v>131794.75926624966</v>
      </c>
      <c r="O84" s="54">
        <f t="shared" si="1"/>
        <v>197692.1388993745</v>
      </c>
      <c r="Q84" s="55">
        <f>_XLL.SAFE(O84/D84,0)</f>
        <v>-1.2255032387614078</v>
      </c>
    </row>
    <row r="85" spans="3:17" ht="10.5">
      <c r="C85" s="4">
        <f>IF(Base="As Loan Dates",_XLL.NEXTDATESEQ(C84,PeriodsInt,AdvanceDates),_XLL.DPM(C84,$L$5))</f>
        <v>42370</v>
      </c>
      <c r="D85" s="24">
        <f>_XLL.LOAN($C85,$C86,FromDatesInt,IntRates,AdvanceDates,NetAdvances,RepDate,D$1,DayCount,PeriodsInt,ProjMode)</f>
        <v>-161315.0684931507</v>
      </c>
      <c r="E85" s="24">
        <f>_XLL.LOAN($C85,$C86,FromDatesInt,IntRates,AdvanceDates,NetAdvances,RepDate,E$1,DayCount,PeriodsInt,ProjMode)</f>
        <v>0</v>
      </c>
      <c r="F85" s="24">
        <f>_XLL.MKPMTS(C85,C86,FeeDates,Fees)</f>
        <v>0</v>
      </c>
      <c r="G85" s="25">
        <f t="shared" si="0"/>
        <v>-161315.0684931507</v>
      </c>
      <c r="H85" s="11"/>
      <c r="I85" s="14">
        <f>_XLL.LOAN($C85,$C86,FromDatesInt,IntRates,AdvanceDates,NetAdvances,RepDate,I$1,DayCount,PeriodsInt,ProjMode)</f>
        <v>8000000</v>
      </c>
      <c r="J85" s="11"/>
      <c r="K85" s="4">
        <f>IF(AND(Base="As Loan Dates",ProjMode=1),IF(ISNA(MATCH(C85,AdvanceDates,0)),_XLL.PREVDATESEQ(C85,PeriodsRent,AdvanceDates),K86),C85)</f>
        <v>42363</v>
      </c>
      <c r="M85" s="53">
        <f>_XLL.FSTEPRENTGROWR($K85,$K86,M$33,M$32,M$28:M$30,L$28:L$30,GrowthDates,GrowthRates,M$31,RevMonths,RevDisc,ReletVoid,ReletRF,ReletTerm,DayCountRent,PeriodsRent,ProjMode)*M$34</f>
        <v>65897.37963312483</v>
      </c>
      <c r="N85" s="53">
        <f>_XLL.FSTEPRENTGROWR($K85,$K86,O$33,O$32,O$28:O$30,N$28:N$30,GrowthDates,GrowthRates,N$31,RevMonths,RevDisc,ReletVoid,ReletRF,ReletTerm,DayCountRent,PeriodsRent,ProjMode)*O$34</f>
        <v>131794.75926624966</v>
      </c>
      <c r="O85" s="54">
        <f t="shared" si="1"/>
        <v>197692.1388993745</v>
      </c>
      <c r="Q85" s="55">
        <f>_XLL.SAFE(O85/D85,0)</f>
        <v>-1.2255032387614078</v>
      </c>
    </row>
    <row r="86" spans="3:17" ht="10.5">
      <c r="C86" s="4">
        <f>IF(Base="As Loan Dates",_XLL.NEXTDATESEQ(C85,PeriodsInt,AdvanceDates),_XLL.DPM(C85,$L$5))</f>
        <v>42461</v>
      </c>
      <c r="D86" s="24">
        <f>_XLL.LOAN($C86,$C87,FromDatesInt,IntRates,AdvanceDates,NetAdvances,RepDate,D$1,DayCount,PeriodsInt,ProjMode)</f>
        <v>-159561.64383561644</v>
      </c>
      <c r="E86" s="24">
        <f>_XLL.LOAN($C86,$C87,FromDatesInt,IntRates,AdvanceDates,NetAdvances,RepDate,E$1,DayCount,PeriodsInt,ProjMode)</f>
        <v>0</v>
      </c>
      <c r="F86" s="24">
        <f>_XLL.MKPMTS(C86,C87,FeeDates,Fees)</f>
        <v>0</v>
      </c>
      <c r="G86" s="25">
        <f t="shared" si="0"/>
        <v>-159561.64383561644</v>
      </c>
      <c r="H86" s="11"/>
      <c r="I86" s="14">
        <f>_XLL.LOAN($C86,$C87,FromDatesInt,IntRates,AdvanceDates,NetAdvances,RepDate,I$1,DayCount,PeriodsInt,ProjMode)</f>
        <v>8000000</v>
      </c>
      <c r="J86" s="11"/>
      <c r="K86" s="4">
        <f>IF(AND(Base="As Loan Dates",ProjMode=1),IF(ISNA(MATCH(C86,AdvanceDates,0)),_XLL.PREVDATESEQ(C86,PeriodsRent,AdvanceDates),K87),C86)</f>
        <v>42454</v>
      </c>
      <c r="M86" s="53">
        <f>_XLL.FSTEPRENTGROWR($K86,$K87,M$33,M$32,M$28:M$30,L$28:L$30,GrowthDates,GrowthRates,M$31,RevMonths,RevDisc,ReletVoid,ReletRF,ReletTerm,DayCountRent,PeriodsRent,ProjMode)*M$34</f>
        <v>65897.37963312483</v>
      </c>
      <c r="N86" s="53">
        <f>_XLL.FSTEPRENTGROWR($K86,$K87,O$33,O$32,O$28:O$30,N$28:N$30,GrowthDates,GrowthRates,N$31,RevMonths,RevDisc,ReletVoid,ReletRF,ReletTerm,DayCountRent,PeriodsRent,ProjMode)*O$34</f>
        <v>131794.75926624966</v>
      </c>
      <c r="O86" s="54">
        <f t="shared" si="1"/>
        <v>197692.1388993745</v>
      </c>
      <c r="Q86" s="55">
        <f>_XLL.SAFE(O86/D86,0)</f>
        <v>-1.2389703073192253</v>
      </c>
    </row>
    <row r="87" spans="3:17" ht="10.5">
      <c r="C87" s="4">
        <f>IF(Base="As Loan Dates",_XLL.NEXTDATESEQ(C86,PeriodsInt,AdvanceDates),_XLL.DPM(C86,$L$5))</f>
        <v>42552</v>
      </c>
      <c r="D87" s="24">
        <f>_XLL.LOAN($C87,$C88,FromDatesInt,IntRates,AdvanceDates,NetAdvances,RepDate,D$1,DayCount,PeriodsInt,ProjMode)</f>
        <v>-159561.64383561644</v>
      </c>
      <c r="E87" s="24">
        <f>_XLL.LOAN($C87,$C88,FromDatesInt,IntRates,AdvanceDates,NetAdvances,RepDate,E$1,DayCount,PeriodsInt,ProjMode)</f>
        <v>0</v>
      </c>
      <c r="F87" s="24">
        <f>_XLL.MKPMTS(C87,C88,FeeDates,Fees)</f>
        <v>0</v>
      </c>
      <c r="G87" s="25">
        <f t="shared" si="0"/>
        <v>-159561.64383561644</v>
      </c>
      <c r="H87" s="11"/>
      <c r="I87" s="14">
        <f>_XLL.LOAN($C87,$C88,FromDatesInt,IntRates,AdvanceDates,NetAdvances,RepDate,I$1,DayCount,PeriodsInt,ProjMode)</f>
        <v>8000000</v>
      </c>
      <c r="J87" s="11"/>
      <c r="K87" s="4">
        <f>IF(AND(Base="As Loan Dates",ProjMode=1),IF(ISNA(MATCH(C87,AdvanceDates,0)),_XLL.PREVDATESEQ(C87,PeriodsRent,AdvanceDates),K88),C87)</f>
        <v>42545</v>
      </c>
      <c r="M87" s="53">
        <f>_XLL.FSTEPRENTGROWR($K87,$K88,M$33,M$32,M$28:M$30,L$28:L$30,GrowthDates,GrowthRates,M$31,RevMonths,RevDisc,ReletVoid,ReletRF,ReletTerm,DayCountRent,PeriodsRent,ProjMode)*M$34</f>
        <v>65897.37963312483</v>
      </c>
      <c r="N87" s="53">
        <f>_XLL.FSTEPRENTGROWR($K87,$K88,O$33,O$32,O$28:O$30,N$28:N$30,GrowthDates,GrowthRates,N$31,RevMonths,RevDisc,ReletVoid,ReletRF,ReletTerm,DayCountRent,PeriodsRent,ProjMode)*O$34</f>
        <v>131794.75926624966</v>
      </c>
      <c r="O87" s="54">
        <f t="shared" si="1"/>
        <v>197692.1388993745</v>
      </c>
      <c r="Q87" s="55">
        <f>_XLL.SAFE(O87/D87,0)</f>
        <v>-1.2389703073192253</v>
      </c>
    </row>
    <row r="88" spans="3:17" ht="10.5">
      <c r="C88" s="4">
        <f>IF(Base="As Loan Dates",_XLL.NEXTDATESEQ(C87,PeriodsInt,AdvanceDates),_XLL.DPM(C87,$L$5))</f>
        <v>42644</v>
      </c>
      <c r="D88" s="24">
        <f>_XLL.LOAN($C88,$C89,FromDatesInt,IntRates,AdvanceDates,NetAdvances,RepDate,D$1,DayCount,PeriodsInt,ProjMode)</f>
        <v>-161315.0684931507</v>
      </c>
      <c r="E88" s="24">
        <f>_XLL.LOAN($C88,$C89,FromDatesInt,IntRates,AdvanceDates,NetAdvances,RepDate,E$1,DayCount,PeriodsInt,ProjMode)</f>
        <v>0</v>
      </c>
      <c r="F88" s="24">
        <f>_XLL.MKPMTS(C88,C89,FeeDates,Fees)</f>
        <v>0</v>
      </c>
      <c r="G88" s="25">
        <f t="shared" si="0"/>
        <v>-161315.0684931507</v>
      </c>
      <c r="H88" s="11"/>
      <c r="I88" s="14">
        <f>_XLL.LOAN($C88,$C89,FromDatesInt,IntRates,AdvanceDates,NetAdvances,RepDate,I$1,DayCount,PeriodsInt,ProjMode)</f>
        <v>8000000</v>
      </c>
      <c r="J88" s="11"/>
      <c r="K88" s="4">
        <f>IF(AND(Base="As Loan Dates",ProjMode=1),IF(ISNA(MATCH(C88,AdvanceDates,0)),_XLL.PREVDATESEQ(C88,PeriodsRent,AdvanceDates),K89),C88)</f>
        <v>42642</v>
      </c>
      <c r="M88" s="53">
        <f>_XLL.FSTEPRENTGROWR($K88,$K89,M$33,M$32,M$28:M$30,L$28:L$30,GrowthDates,GrowthRates,M$31,RevMonths,RevDisc,ReletVoid,ReletRF,ReletTerm,DayCountRent,PeriodsRent,ProjMode)*M$34</f>
        <v>65897.37963312483</v>
      </c>
      <c r="N88" s="53">
        <f>_XLL.FSTEPRENTGROWR($K88,$K89,O$33,O$32,O$28:O$30,N$28:N$30,GrowthDates,GrowthRates,N$31,RevMonths,RevDisc,ReletVoid,ReletRF,ReletTerm,DayCountRent,PeriodsRent,ProjMode)*O$34</f>
        <v>131794.75926624966</v>
      </c>
      <c r="O88" s="54">
        <f t="shared" si="1"/>
        <v>197692.1388993745</v>
      </c>
      <c r="Q88" s="55">
        <f>_XLL.SAFE(O88/D88,0)</f>
        <v>-1.2255032387614078</v>
      </c>
    </row>
    <row r="89" spans="3:17" ht="10.5">
      <c r="C89" s="4">
        <f>IF(Base="As Loan Dates",_XLL.NEXTDATESEQ(C88,PeriodsInt,AdvanceDates),_XLL.DPM(C88,$L$5))</f>
        <v>42736</v>
      </c>
      <c r="D89" s="24">
        <f>_XLL.LOAN($C89,$C90,FromDatesInt,IntRates,AdvanceDates,NetAdvances,RepDate,D$1,DayCount,PeriodsInt,ProjMode)</f>
        <v>-161315.0684931507</v>
      </c>
      <c r="E89" s="24">
        <f>_XLL.LOAN($C89,$C90,FromDatesInt,IntRates,AdvanceDates,NetAdvances,RepDate,E$1,DayCount,PeriodsInt,ProjMode)</f>
        <v>-8000000</v>
      </c>
      <c r="F89" s="24">
        <f>_XLL.MKPMTS(C89,C90,FeeDates,Fees)</f>
        <v>0</v>
      </c>
      <c r="G89" s="25">
        <f t="shared" si="0"/>
        <v>-8161315.068493151</v>
      </c>
      <c r="H89" s="11"/>
      <c r="I89" s="14">
        <f>_XLL.LOAN($C89,$C90,FromDatesInt,IntRates,AdvanceDates,NetAdvances,RepDate,I$1,DayCount,PeriodsInt,ProjMode)</f>
        <v>0</v>
      </c>
      <c r="J89" s="11"/>
      <c r="K89" s="4">
        <f>IF(AND(Base="As Loan Dates",ProjMode=1),IF(ISNA(MATCH(C89,AdvanceDates,0)),_XLL.PREVDATESEQ(C89,PeriodsRent,AdvanceDates),K90),C89)</f>
        <v>42729</v>
      </c>
      <c r="M89" s="53">
        <f>_XLL.FSTEPRENTGROWR($K89,$K90,M$33,M$32,M$28:M$30,L$28:L$30,GrowthDates,GrowthRates,M$31,RevMonths,RevDisc,ReletVoid,ReletRF,ReletTerm,DayCountRent,PeriodsRent,ProjMode)*M$34</f>
        <v>65897.37963312483</v>
      </c>
      <c r="N89" s="53">
        <f>_XLL.FSTEPRENTGROWR($K89,$K90,O$33,O$32,O$28:O$30,N$28:N$30,GrowthDates,GrowthRates,N$31,RevMonths,RevDisc,ReletVoid,ReletRF,ReletTerm,DayCountRent,PeriodsRent,ProjMode)*O$34</f>
        <v>131794.75926624966</v>
      </c>
      <c r="O89" s="54">
        <f t="shared" si="1"/>
        <v>197692.1388993745</v>
      </c>
      <c r="Q89" s="55">
        <f>_XLL.SAFE(O89/D89,0)</f>
        <v>-1.2255032387614078</v>
      </c>
    </row>
    <row r="90" spans="3:17" ht="10.5">
      <c r="C90" s="4">
        <f>IF(Base="As Loan Dates",_XLL.NEXTDATESEQ(C89,PeriodsInt,AdvanceDates),_XLL.DPM(C89,$L$5))</f>
        <v>42826</v>
      </c>
      <c r="D90" s="24">
        <f>_XLL.LOAN($C90,$C91,FromDatesInt,IntRates,AdvanceDates,NetAdvances,RepDate,D$1,DayCount,PeriodsInt,ProjMode)</f>
        <v>0</v>
      </c>
      <c r="E90" s="24">
        <f>_XLL.LOAN($C90,$C91,FromDatesInt,IntRates,AdvanceDates,NetAdvances,RepDate,E$1,DayCount,PeriodsInt,ProjMode)</f>
        <v>0</v>
      </c>
      <c r="F90" s="24">
        <f>_XLL.MKPMTS(C90,C91,FeeDates,Fees)</f>
        <v>0</v>
      </c>
      <c r="G90" s="25">
        <f t="shared" si="0"/>
        <v>0</v>
      </c>
      <c r="H90" s="11"/>
      <c r="I90" s="14">
        <f>_XLL.LOAN($C90,$C91,FromDatesInt,IntRates,AdvanceDates,NetAdvances,RepDate,I$1,DayCount,PeriodsInt,ProjMode)</f>
        <v>0</v>
      </c>
      <c r="J90" s="11"/>
      <c r="K90" s="4">
        <f>IF(AND(Base="As Loan Dates",ProjMode=1),IF(ISNA(MATCH(C90,AdvanceDates,0)),_XLL.PREVDATESEQ(C90,PeriodsRent,AdvanceDates),K91),C90)</f>
        <v>42819</v>
      </c>
      <c r="M90" s="53">
        <f>_XLL.FSTEPRENTGROWR($K90,$K91,M$33,M$32,M$28:M$30,L$28:L$30,GrowthDates,GrowthRates,M$31,RevMonths,RevDisc,ReletVoid,ReletRF,ReletTerm,DayCountRent,PeriodsRent,ProjMode)*M$34</f>
        <v>65897.37963312483</v>
      </c>
      <c r="N90" s="53">
        <f>_XLL.FSTEPRENTGROWR($K90,$K91,O$33,O$32,O$28:O$30,N$28:N$30,GrowthDates,GrowthRates,N$31,RevMonths,RevDisc,ReletVoid,ReletRF,ReletTerm,DayCountRent,PeriodsRent,ProjMode)*O$34</f>
        <v>131794.75926624966</v>
      </c>
      <c r="O90" s="54">
        <f t="shared" si="1"/>
        <v>197692.1388993745</v>
      </c>
      <c r="Q90" s="55">
        <f>_XLL.SAFE(O90/D90,0)</f>
        <v>0</v>
      </c>
    </row>
    <row r="91" spans="3:17" ht="10.5">
      <c r="C91" s="4">
        <f>IF(Base="As Loan Dates",_XLL.NEXTDATESEQ(C90,PeriodsInt,AdvanceDates),_XLL.DPM(C90,$L$5))</f>
        <v>42917</v>
      </c>
      <c r="D91" s="24">
        <f>_XLL.LOAN($C91,$C92,FromDatesInt,IntRates,AdvanceDates,NetAdvances,RepDate,D$1,DayCount,PeriodsInt,ProjMode)</f>
        <v>0</v>
      </c>
      <c r="E91" s="24">
        <f>_XLL.LOAN($C91,$C92,FromDatesInt,IntRates,AdvanceDates,NetAdvances,RepDate,E$1,DayCount,PeriodsInt,ProjMode)</f>
        <v>0</v>
      </c>
      <c r="F91" s="24">
        <f>_XLL.MKPMTS(C91,C92,FeeDates,Fees)</f>
        <v>0</v>
      </c>
      <c r="G91" s="25">
        <f t="shared" si="0"/>
        <v>0</v>
      </c>
      <c r="H91" s="11"/>
      <c r="I91" s="14">
        <f>_XLL.LOAN($C91,$C92,FromDatesInt,IntRates,AdvanceDates,NetAdvances,RepDate,I$1,DayCount,PeriodsInt,ProjMode)</f>
        <v>0</v>
      </c>
      <c r="J91" s="11"/>
      <c r="K91" s="4">
        <f>IF(AND(Base="As Loan Dates",ProjMode=1),IF(ISNA(MATCH(C91,AdvanceDates,0)),_XLL.PREVDATESEQ(C91,PeriodsRent,AdvanceDates),K92),C91)</f>
        <v>42910</v>
      </c>
      <c r="M91" s="53">
        <f>_XLL.FSTEPRENTGROWR($K91,$K92,M$33,M$32,M$28:M$30,L$28:L$30,GrowthDates,GrowthRates,M$31,RevMonths,RevDisc,ReletVoid,ReletRF,ReletTerm,DayCountRent,PeriodsRent,ProjMode)*M$34</f>
        <v>65897.37963312483</v>
      </c>
      <c r="N91" s="53">
        <f>_XLL.FSTEPRENTGROWR($K91,$K92,O$33,O$32,O$28:O$30,N$28:N$30,GrowthDates,GrowthRates,N$31,RevMonths,RevDisc,ReletVoid,ReletRF,ReletTerm,DayCountRent,PeriodsRent,ProjMode)*O$34</f>
        <v>131794.75926624966</v>
      </c>
      <c r="O91" s="54">
        <f t="shared" si="1"/>
        <v>197692.1388993745</v>
      </c>
      <c r="Q91" s="55">
        <f>_XLL.SAFE(O91/D91,0)</f>
        <v>0</v>
      </c>
    </row>
    <row r="92" spans="3:17" ht="10.5">
      <c r="C92" s="4">
        <f>IF(Base="As Loan Dates",_XLL.NEXTDATESEQ(C91,PeriodsInt,AdvanceDates),_XLL.DPM(C91,$L$5))</f>
        <v>43009</v>
      </c>
      <c r="D92" s="24">
        <f>_XLL.LOAN($C92,$C93,FromDatesInt,IntRates,AdvanceDates,NetAdvances,RepDate,D$1,DayCount,PeriodsInt,ProjMode)</f>
        <v>0</v>
      </c>
      <c r="E92" s="24">
        <f>_XLL.LOAN($C92,$C93,FromDatesInt,IntRates,AdvanceDates,NetAdvances,RepDate,E$1,DayCount,PeriodsInt,ProjMode)</f>
        <v>0</v>
      </c>
      <c r="F92" s="24">
        <f>_XLL.MKPMTS(C92,C93,FeeDates,Fees)</f>
        <v>0</v>
      </c>
      <c r="G92" s="25">
        <f t="shared" si="0"/>
        <v>0</v>
      </c>
      <c r="H92" s="11"/>
      <c r="I92" s="14">
        <f>_XLL.LOAN($C92,$C93,FromDatesInt,IntRates,AdvanceDates,NetAdvances,RepDate,I$1,DayCount,PeriodsInt,ProjMode)</f>
        <v>0</v>
      </c>
      <c r="J92" s="11"/>
      <c r="K92" s="4">
        <f>IF(AND(Base="As Loan Dates",ProjMode=1),IF(ISNA(MATCH(C92,AdvanceDates,0)),_XLL.PREVDATESEQ(C92,PeriodsRent,AdvanceDates),K93),C92)</f>
        <v>43007</v>
      </c>
      <c r="M92" s="53">
        <f>_XLL.FSTEPRENTGROWR($K92,$K93,M$33,M$32,M$28:M$30,L$28:L$30,GrowthDates,GrowthRates,M$31,RevMonths,RevDisc,ReletVoid,ReletRF,ReletTerm,DayCountRent,PeriodsRent,ProjMode)*M$34</f>
        <v>65897.37963312483</v>
      </c>
      <c r="N92" s="53">
        <f>_XLL.FSTEPRENTGROWR($K92,$K93,O$33,O$32,O$28:O$30,N$28:N$30,GrowthDates,GrowthRates,N$31,RevMonths,RevDisc,ReletVoid,ReletRF,ReletTerm,DayCountRent,PeriodsRent,ProjMode)*O$34</f>
        <v>131794.75926624966</v>
      </c>
      <c r="O92" s="54">
        <f t="shared" si="1"/>
        <v>197692.1388993745</v>
      </c>
      <c r="Q92" s="55">
        <f>_XLL.SAFE(O92/D92,0)</f>
        <v>0</v>
      </c>
    </row>
    <row r="93" spans="3:17" ht="10.5">
      <c r="C93" s="4">
        <f>IF(Base="As Loan Dates",_XLL.NEXTDATESEQ(C92,PeriodsInt,AdvanceDates),_XLL.DPM(C92,$L$5))</f>
        <v>43101</v>
      </c>
      <c r="D93" s="24">
        <f>_XLL.LOAN($C93,$C94,FromDatesInt,IntRates,AdvanceDates,NetAdvances,RepDate,D$1,DayCount,PeriodsInt,ProjMode)</f>
        <v>0</v>
      </c>
      <c r="E93" s="24">
        <f>_XLL.LOAN($C93,$C94,FromDatesInt,IntRates,AdvanceDates,NetAdvances,RepDate,E$1,DayCount,PeriodsInt,ProjMode)</f>
        <v>0</v>
      </c>
      <c r="F93" s="24">
        <f>_XLL.MKPMTS(C93,C94,FeeDates,Fees)</f>
        <v>0</v>
      </c>
      <c r="G93" s="25">
        <f t="shared" si="0"/>
        <v>0</v>
      </c>
      <c r="H93" s="11"/>
      <c r="I93" s="14">
        <f>_XLL.LOAN($C93,$C94,FromDatesInt,IntRates,AdvanceDates,NetAdvances,RepDate,I$1,DayCount,PeriodsInt,ProjMode)</f>
        <v>0</v>
      </c>
      <c r="J93" s="11"/>
      <c r="K93" s="4">
        <f>IF(AND(Base="As Loan Dates",ProjMode=1),IF(ISNA(MATCH(C93,AdvanceDates,0)),_XLL.PREVDATESEQ(C93,PeriodsRent,AdvanceDates),K94),C93)</f>
        <v>43094</v>
      </c>
      <c r="M93" s="53">
        <f>_XLL.FSTEPRENTGROWR($K93,$K94,M$33,M$32,M$28:M$30,L$28:L$30,GrowthDates,GrowthRates,M$31,RevMonths,RevDisc,ReletVoid,ReletRF,ReletTerm,DayCountRent,PeriodsRent,ProjMode)*M$34</f>
        <v>65897.37963312483</v>
      </c>
      <c r="N93" s="53">
        <f>_XLL.FSTEPRENTGROWR($K93,$K94,O$33,O$32,O$28:O$30,N$28:N$30,GrowthDates,GrowthRates,N$31,RevMonths,RevDisc,ReletVoid,ReletRF,ReletTerm,DayCountRent,PeriodsRent,ProjMode)*O$34</f>
        <v>131794.75926624966</v>
      </c>
      <c r="O93" s="54">
        <f t="shared" si="1"/>
        <v>197692.1388993745</v>
      </c>
      <c r="Q93" s="55">
        <f>_XLL.SAFE(O93/D93,0)</f>
        <v>0</v>
      </c>
    </row>
    <row r="94" spans="3:17" ht="10.5">
      <c r="C94" s="4">
        <f>IF(Base="As Loan Dates",_XLL.NEXTDATESEQ(C93,PeriodsInt,AdvanceDates),_XLL.DPM(C93,$L$5))</f>
        <v>43191</v>
      </c>
      <c r="D94" s="24">
        <f>_XLL.LOAN($C94,$C95,FromDatesInt,IntRates,AdvanceDates,NetAdvances,RepDate,D$1,DayCount,PeriodsInt,ProjMode)</f>
        <v>0</v>
      </c>
      <c r="E94" s="24">
        <f>_XLL.LOAN($C94,$C95,FromDatesInt,IntRates,AdvanceDates,NetAdvances,RepDate,E$1,DayCount,PeriodsInt,ProjMode)</f>
        <v>0</v>
      </c>
      <c r="F94" s="24">
        <f>_XLL.MKPMTS(C94,C95,FeeDates,Fees)</f>
        <v>0</v>
      </c>
      <c r="G94" s="25">
        <f t="shared" si="0"/>
        <v>0</v>
      </c>
      <c r="H94" s="11"/>
      <c r="I94" s="14">
        <f>_XLL.LOAN($C94,$C95,FromDatesInt,IntRates,AdvanceDates,NetAdvances,RepDate,I$1,DayCount,PeriodsInt,ProjMode)</f>
        <v>0</v>
      </c>
      <c r="J94" s="11"/>
      <c r="K94" s="4">
        <f>IF(AND(Base="As Loan Dates",ProjMode=1),IF(ISNA(MATCH(C94,AdvanceDates,0)),_XLL.PREVDATESEQ(C94,PeriodsRent,AdvanceDates),K95),C94)</f>
        <v>43184</v>
      </c>
      <c r="M94" s="53">
        <f>_XLL.FSTEPRENTGROWR($K94,$K95,M$33,M$32,M$28:M$30,L$28:L$30,GrowthDates,GrowthRates,M$31,RevMonths,RevDisc,ReletVoid,ReletRF,ReletTerm,DayCountRent,PeriodsRent,ProjMode)*M$34</f>
        <v>65897.37963312483</v>
      </c>
      <c r="N94" s="53">
        <f>_XLL.FSTEPRENTGROWR($K94,$K95,O$33,O$32,O$28:O$30,N$28:N$30,GrowthDates,GrowthRates,N$31,RevMonths,RevDisc,ReletVoid,ReletRF,ReletTerm,DayCountRent,PeriodsRent,ProjMode)*O$34</f>
        <v>131794.75926624966</v>
      </c>
      <c r="O94" s="54">
        <f t="shared" si="1"/>
        <v>197692.1388993745</v>
      </c>
      <c r="Q94" s="55">
        <f>_XLL.SAFE(O94/D94,0)</f>
        <v>0</v>
      </c>
    </row>
    <row r="95" spans="3:17" ht="10.5">
      <c r="C95" s="4">
        <f>IF(Base="As Loan Dates",_XLL.NEXTDATESEQ(C94,PeriodsInt,AdvanceDates),_XLL.DPM(C94,$L$5))</f>
        <v>43282</v>
      </c>
      <c r="D95" s="24">
        <f>_XLL.LOAN($C95,$C96,FromDatesInt,IntRates,AdvanceDates,NetAdvances,RepDate,D$1,DayCount,PeriodsInt,ProjMode)</f>
        <v>0</v>
      </c>
      <c r="E95" s="24">
        <f>_XLL.LOAN($C95,$C96,FromDatesInt,IntRates,AdvanceDates,NetAdvances,RepDate,E$1,DayCount,PeriodsInt,ProjMode)</f>
        <v>0</v>
      </c>
      <c r="F95" s="24">
        <f>_XLL.MKPMTS(C95,C96,FeeDates,Fees)</f>
        <v>0</v>
      </c>
      <c r="G95" s="25">
        <f t="shared" si="0"/>
        <v>0</v>
      </c>
      <c r="H95" s="11"/>
      <c r="I95" s="14">
        <f>_XLL.LOAN($C95,$C96,FromDatesInt,IntRates,AdvanceDates,NetAdvances,RepDate,I$1,DayCount,PeriodsInt,ProjMode)</f>
        <v>0</v>
      </c>
      <c r="J95" s="11"/>
      <c r="K95" s="4">
        <f>IF(AND(Base="As Loan Dates",ProjMode=1),IF(ISNA(MATCH(C95,AdvanceDates,0)),_XLL.PREVDATESEQ(C95,PeriodsRent,AdvanceDates),K96),C95)</f>
        <v>43275</v>
      </c>
      <c r="M95" s="53">
        <f>_XLL.FSTEPRENTGROWR($K95,$K96,M$33,M$32,M$28:M$30,L$28:L$30,GrowthDates,GrowthRates,M$31,RevMonths,RevDisc,ReletVoid,ReletRF,ReletTerm,DayCountRent,PeriodsRent,ProjMode)*M$34</f>
        <v>65897.37963312483</v>
      </c>
      <c r="N95" s="53">
        <f>_XLL.FSTEPRENTGROWR($K95,$K96,O$33,O$32,O$28:O$30,N$28:N$30,GrowthDates,GrowthRates,N$31,RevMonths,RevDisc,ReletVoid,ReletRF,ReletTerm,DayCountRent,PeriodsRent,ProjMode)*O$34</f>
        <v>131794.75926624966</v>
      </c>
      <c r="O95" s="54">
        <f t="shared" si="1"/>
        <v>197692.1388993745</v>
      </c>
      <c r="Q95" s="55">
        <f>_XLL.SAFE(O95/D95,0)</f>
        <v>0</v>
      </c>
    </row>
    <row r="96" spans="3:17" ht="10.5">
      <c r="C96" s="4">
        <f>IF(Base="As Loan Dates",_XLL.NEXTDATESEQ(C95,PeriodsInt,AdvanceDates),_XLL.DPM(C95,$L$5))</f>
        <v>43374</v>
      </c>
      <c r="D96" s="24">
        <f>_XLL.LOAN($C96,$C97,FromDatesInt,IntRates,AdvanceDates,NetAdvances,RepDate,D$1,DayCount,PeriodsInt,ProjMode)</f>
        <v>0</v>
      </c>
      <c r="E96" s="24">
        <f>_XLL.LOAN($C96,$C97,FromDatesInt,IntRates,AdvanceDates,NetAdvances,RepDate,E$1,DayCount,PeriodsInt,ProjMode)</f>
        <v>0</v>
      </c>
      <c r="F96" s="24">
        <f>_XLL.MKPMTS(C96,C97,FeeDates,Fees)</f>
        <v>0</v>
      </c>
      <c r="G96" s="25">
        <f t="shared" si="0"/>
        <v>0</v>
      </c>
      <c r="H96" s="11"/>
      <c r="I96" s="14">
        <f>_XLL.LOAN($C96,$C97,FromDatesInt,IntRates,AdvanceDates,NetAdvances,RepDate,I$1,DayCount,PeriodsInt,ProjMode)</f>
        <v>0</v>
      </c>
      <c r="J96" s="11"/>
      <c r="K96" s="4">
        <f>IF(AND(Base="As Loan Dates",ProjMode=1),IF(ISNA(MATCH(C96,AdvanceDates,0)),_XLL.PREVDATESEQ(C96,PeriodsRent,AdvanceDates),K97),C96)</f>
        <v>43372</v>
      </c>
      <c r="M96" s="53">
        <f>_XLL.FSTEPRENTGROWR($K96,$K97,M$33,M$32,M$28:M$30,L$28:L$30,GrowthDates,GrowthRates,M$31,RevMonths,RevDisc,ReletVoid,ReletRF,ReletTerm,DayCountRent,PeriodsRent,ProjMode)*M$34</f>
        <v>65897.37963312483</v>
      </c>
      <c r="N96" s="53">
        <f>_XLL.FSTEPRENTGROWR($K96,$K97,O$33,O$32,O$28:O$30,N$28:N$30,GrowthDates,GrowthRates,N$31,RevMonths,RevDisc,ReletVoid,ReletRF,ReletTerm,DayCountRent,PeriodsRent,ProjMode)*O$34</f>
        <v>131794.75926624966</v>
      </c>
      <c r="O96" s="54">
        <f t="shared" si="1"/>
        <v>197692.1388993745</v>
      </c>
      <c r="Q96" s="55">
        <f>_XLL.SAFE(O96/D96,0)</f>
        <v>0</v>
      </c>
    </row>
    <row r="97" spans="3:17" ht="10.5">
      <c r="C97" s="4">
        <f>IF(Base="As Loan Dates",_XLL.NEXTDATESEQ(C96,PeriodsInt,AdvanceDates),_XLL.DPM(C96,$L$5))</f>
        <v>43466</v>
      </c>
      <c r="D97" s="24">
        <f>_XLL.LOAN($C97,$C98,FromDatesInt,IntRates,AdvanceDates,NetAdvances,RepDate,D$1,DayCount,PeriodsInt,ProjMode)</f>
        <v>0</v>
      </c>
      <c r="E97" s="24">
        <f>_XLL.LOAN($C97,$C98,FromDatesInt,IntRates,AdvanceDates,NetAdvances,RepDate,E$1,DayCount,PeriodsInt,ProjMode)</f>
        <v>0</v>
      </c>
      <c r="F97" s="24">
        <f>_XLL.MKPMTS(C97,C98,FeeDates,Fees)</f>
        <v>0</v>
      </c>
      <c r="G97" s="25">
        <f t="shared" si="0"/>
        <v>0</v>
      </c>
      <c r="H97" s="11"/>
      <c r="I97" s="14">
        <f>_XLL.LOAN($C97,$C98,FromDatesInt,IntRates,AdvanceDates,NetAdvances,RepDate,I$1,DayCount,PeriodsInt,ProjMode)</f>
        <v>0</v>
      </c>
      <c r="J97" s="11"/>
      <c r="K97" s="4">
        <f>IF(AND(Base="As Loan Dates",ProjMode=1),IF(ISNA(MATCH(C97,AdvanceDates,0)),_XLL.PREVDATESEQ(C97,PeriodsRent,AdvanceDates),K98),C97)</f>
        <v>43459</v>
      </c>
      <c r="M97" s="53">
        <f>_XLL.FSTEPRENTGROWR($K97,$K98,M$33,M$32,M$28:M$30,L$28:L$30,GrowthDates,GrowthRates,M$31,RevMonths,RevDisc,ReletVoid,ReletRF,ReletTerm,DayCountRent,PeriodsRent,ProjMode)*M$34</f>
        <v>65897.37963312483</v>
      </c>
      <c r="N97" s="53">
        <f>_XLL.FSTEPRENTGROWR($K97,$K98,O$33,O$32,O$28:O$30,N$28:N$30,GrowthDates,GrowthRates,N$31,RevMonths,RevDisc,ReletVoid,ReletRF,ReletTerm,DayCountRent,PeriodsRent,ProjMode)*O$34</f>
        <v>131794.75926624966</v>
      </c>
      <c r="O97" s="54">
        <f t="shared" si="1"/>
        <v>197692.1388993745</v>
      </c>
      <c r="Q97" s="55">
        <f>_XLL.SAFE(O97/D97,0)</f>
        <v>0</v>
      </c>
    </row>
    <row r="98" spans="3:17" ht="10.5">
      <c r="C98" s="4">
        <f>IF(Base="As Loan Dates",_XLL.NEXTDATESEQ(C97,PeriodsInt,AdvanceDates),_XLL.DPM(C97,$L$5))</f>
        <v>43556</v>
      </c>
      <c r="D98" s="24">
        <f>_XLL.LOAN($C98,$C99,FromDatesInt,IntRates,AdvanceDates,NetAdvances,RepDate,D$1,DayCount,PeriodsInt,ProjMode)</f>
        <v>0</v>
      </c>
      <c r="E98" s="24">
        <f>_XLL.LOAN($C98,$C99,FromDatesInt,IntRates,AdvanceDates,NetAdvances,RepDate,E$1,DayCount,PeriodsInt,ProjMode)</f>
        <v>0</v>
      </c>
      <c r="F98" s="24">
        <f>_XLL.MKPMTS(C98,C99,FeeDates,Fees)</f>
        <v>0</v>
      </c>
      <c r="G98" s="25">
        <f t="shared" si="0"/>
        <v>0</v>
      </c>
      <c r="H98" s="11"/>
      <c r="I98" s="14">
        <f>_XLL.LOAN($C98,$C99,FromDatesInt,IntRates,AdvanceDates,NetAdvances,RepDate,I$1,DayCount,PeriodsInt,ProjMode)</f>
        <v>0</v>
      </c>
      <c r="J98" s="11"/>
      <c r="K98" s="4">
        <f>IF(AND(Base="As Loan Dates",ProjMode=1),IF(ISNA(MATCH(C98,AdvanceDates,0)),_XLL.PREVDATESEQ(C98,PeriodsRent,AdvanceDates),K99),C98)</f>
        <v>43549</v>
      </c>
      <c r="M98" s="53">
        <f>_XLL.FSTEPRENTGROWR($K98,$K99,M$33,M$32,M$28:M$30,L$28:L$30,GrowthDates,GrowthRates,M$31,RevMonths,RevDisc,ReletVoid,ReletRF,ReletTerm,DayCountRent,PeriodsRent,ProjMode)*M$34</f>
        <v>65897.37963312483</v>
      </c>
      <c r="N98" s="53">
        <f>_XLL.FSTEPRENTGROWR($K98,$K99,O$33,O$32,O$28:O$30,N$28:N$30,GrowthDates,GrowthRates,N$31,RevMonths,RevDisc,ReletVoid,ReletRF,ReletTerm,DayCountRent,PeriodsRent,ProjMode)*O$34</f>
        <v>131794.75926624966</v>
      </c>
      <c r="O98" s="54">
        <f t="shared" si="1"/>
        <v>197692.1388993745</v>
      </c>
      <c r="Q98" s="55">
        <f>_XLL.SAFE(O98/D98,0)</f>
        <v>0</v>
      </c>
    </row>
    <row r="99" spans="3:17" ht="10.5">
      <c r="C99" s="4">
        <f>IF(Base="As Loan Dates",_XLL.NEXTDATESEQ(C98,PeriodsInt,AdvanceDates),_XLL.DPM(C98,$L$5))</f>
        <v>43647</v>
      </c>
      <c r="D99" s="24">
        <f>_XLL.LOAN($C99,$C100,FromDatesInt,IntRates,AdvanceDates,NetAdvances,RepDate,D$1,DayCount,PeriodsInt,ProjMode)</f>
        <v>0</v>
      </c>
      <c r="E99" s="24">
        <f>_XLL.LOAN($C99,$C100,FromDatesInt,IntRates,AdvanceDates,NetAdvances,RepDate,E$1,DayCount,PeriodsInt,ProjMode)</f>
        <v>0</v>
      </c>
      <c r="F99" s="24">
        <f>_XLL.MKPMTS(C99,C100,FeeDates,Fees)</f>
        <v>0</v>
      </c>
      <c r="G99" s="25">
        <f t="shared" si="0"/>
        <v>0</v>
      </c>
      <c r="H99" s="11"/>
      <c r="I99" s="14">
        <f>_XLL.LOAN($C99,$C100,FromDatesInt,IntRates,AdvanceDates,NetAdvances,RepDate,I$1,DayCount,PeriodsInt,ProjMode)</f>
        <v>0</v>
      </c>
      <c r="J99" s="11"/>
      <c r="K99" s="4">
        <f>IF(AND(Base="As Loan Dates",ProjMode=1),IF(ISNA(MATCH(C99,AdvanceDates,0)),_XLL.PREVDATESEQ(C99,PeriodsRent,AdvanceDates),K100),C99)</f>
        <v>43640</v>
      </c>
      <c r="M99" s="53">
        <f>_XLL.FSTEPRENTGROWR($K99,$K100,M$33,M$32,M$28:M$30,L$28:L$30,GrowthDates,GrowthRates,M$31,RevMonths,RevDisc,ReletVoid,ReletRF,ReletTerm,DayCountRent,PeriodsRent,ProjMode)*M$34</f>
        <v>65897.37963312483</v>
      </c>
      <c r="N99" s="53">
        <f>_XLL.FSTEPRENTGROWR($K99,$K100,O$33,O$32,O$28:O$30,N$28:N$30,GrowthDates,GrowthRates,N$31,RevMonths,RevDisc,ReletVoid,ReletRF,ReletTerm,DayCountRent,PeriodsRent,ProjMode)*O$34</f>
        <v>131794.75926624966</v>
      </c>
      <c r="O99" s="54">
        <f t="shared" si="1"/>
        <v>197692.1388993745</v>
      </c>
      <c r="Q99" s="55">
        <f>_XLL.SAFE(O99/D99,0)</f>
        <v>0</v>
      </c>
    </row>
    <row r="100" spans="3:17" ht="10.5">
      <c r="C100" s="4">
        <f>IF(Base="As Loan Dates",_XLL.NEXTDATESEQ(C99,PeriodsInt,AdvanceDates),_XLL.DPM(C99,$L$5))</f>
        <v>43739</v>
      </c>
      <c r="D100" s="24">
        <f>_XLL.LOAN($C100,$C101,FromDatesInt,IntRates,AdvanceDates,NetAdvances,RepDate,D$1,DayCount,PeriodsInt,ProjMode)</f>
        <v>0</v>
      </c>
      <c r="E100" s="24">
        <f>_XLL.LOAN($C100,$C101,FromDatesInt,IntRates,AdvanceDates,NetAdvances,RepDate,E$1,DayCount,PeriodsInt,ProjMode)</f>
        <v>0</v>
      </c>
      <c r="F100" s="24">
        <f>_XLL.MKPMTS(C100,C101,FeeDates,Fees)</f>
        <v>0</v>
      </c>
      <c r="G100" s="25">
        <f t="shared" si="0"/>
        <v>0</v>
      </c>
      <c r="H100" s="11"/>
      <c r="I100" s="14">
        <f>_XLL.LOAN($C100,$C101,FromDatesInt,IntRates,AdvanceDates,NetAdvances,RepDate,I$1,DayCount,PeriodsInt,ProjMode)</f>
        <v>0</v>
      </c>
      <c r="J100" s="11"/>
      <c r="K100" s="4">
        <f>IF(AND(Base="As Loan Dates",ProjMode=1),IF(ISNA(MATCH(C100,AdvanceDates,0)),_XLL.PREVDATESEQ(C100,PeriodsRent,AdvanceDates),K101),C100)</f>
        <v>43737</v>
      </c>
      <c r="M100" s="53">
        <f>_XLL.FSTEPRENTGROWR($K100,$K101,M$33,M$32,M$28:M$30,L$28:L$30,GrowthDates,GrowthRates,M$31,RevMonths,RevDisc,ReletVoid,ReletRF,ReletTerm,DayCountRent,PeriodsRent,ProjMode)*M$34</f>
        <v>65897.37963312483</v>
      </c>
      <c r="N100" s="53">
        <f>_XLL.FSTEPRENTGROWR($K100,$K101,O$33,O$32,O$28:O$30,N$28:N$30,GrowthDates,GrowthRates,N$31,RevMonths,RevDisc,ReletVoid,ReletRF,ReletTerm,DayCountRent,PeriodsRent,ProjMode)*O$34</f>
        <v>131794.75926624966</v>
      </c>
      <c r="O100" s="54">
        <f t="shared" si="1"/>
        <v>197692.1388993745</v>
      </c>
      <c r="Q100" s="55">
        <f>_XLL.SAFE(O100/D100,0)</f>
        <v>0</v>
      </c>
    </row>
    <row r="101" spans="3:17" ht="10.5">
      <c r="C101" s="4">
        <f>IF(Base="As Loan Dates",_XLL.NEXTDATESEQ(C100,PeriodsInt,AdvanceDates),_XLL.DPM(C100,$L$5))</f>
        <v>43831</v>
      </c>
      <c r="D101" s="24">
        <f>_XLL.LOAN($C101,$C102,FromDatesInt,IntRates,AdvanceDates,NetAdvances,RepDate,D$1,DayCount,PeriodsInt,ProjMode)</f>
        <v>0</v>
      </c>
      <c r="E101" s="24">
        <f>_XLL.LOAN($C101,$C102,FromDatesInt,IntRates,AdvanceDates,NetAdvances,RepDate,E$1,DayCount,PeriodsInt,ProjMode)</f>
        <v>0</v>
      </c>
      <c r="F101" s="24">
        <f>_XLL.MKPMTS(C101,C102,FeeDates,Fees)</f>
        <v>0</v>
      </c>
      <c r="G101" s="25">
        <f t="shared" si="0"/>
        <v>0</v>
      </c>
      <c r="H101" s="11"/>
      <c r="I101" s="14">
        <f>_XLL.LOAN($C101,$C102,FromDatesInt,IntRates,AdvanceDates,NetAdvances,RepDate,I$1,DayCount,PeriodsInt,ProjMode)</f>
        <v>0</v>
      </c>
      <c r="J101" s="11"/>
      <c r="K101" s="4">
        <f>IF(AND(Base="As Loan Dates",ProjMode=1),IF(ISNA(MATCH(C101,AdvanceDates,0)),_XLL.PREVDATESEQ(C101,PeriodsRent,AdvanceDates),K102),C101)</f>
        <v>43824</v>
      </c>
      <c r="M101" s="53">
        <f>_XLL.FSTEPRENTGROWR($K101,$K102,M$33,M$32,M$28:M$30,L$28:L$30,GrowthDates,GrowthRates,M$31,RevMonths,RevDisc,ReletVoid,ReletRF,ReletTerm,DayCountRent,PeriodsRent,ProjMode)*M$34</f>
        <v>5069.029202548064</v>
      </c>
      <c r="N101" s="53">
        <f>_XLL.FSTEPRENTGROWR($K101,$K102,O$33,O$32,O$28:O$30,N$28:N$30,GrowthDates,GrowthRates,N$31,RevMonths,RevDisc,ReletVoid,ReletRF,ReletTerm,DayCountRent,PeriodsRent,ProjMode)*O$34</f>
        <v>10138.058405096128</v>
      </c>
      <c r="O101" s="54">
        <f t="shared" si="1"/>
        <v>15207.087607644193</v>
      </c>
      <c r="Q101" s="55">
        <f>_XLL.SAFE(O101/D101,0)</f>
        <v>0</v>
      </c>
    </row>
    <row r="102" spans="3:17" ht="10.5">
      <c r="C102" s="4">
        <f>IF(Base="As Loan Dates",_XLL.NEXTDATESEQ(C101,PeriodsInt,AdvanceDates),_XLL.DPM(C101,$L$5))</f>
        <v>43922</v>
      </c>
      <c r="D102" s="24">
        <f>_XLL.LOAN($C102,$C103,FromDatesInt,IntRates,AdvanceDates,NetAdvances,RepDate,D$1,DayCount,PeriodsInt,ProjMode)</f>
        <v>0</v>
      </c>
      <c r="E102" s="24">
        <f>_XLL.LOAN($C102,$C103,FromDatesInt,IntRates,AdvanceDates,NetAdvances,RepDate,E$1,DayCount,PeriodsInt,ProjMode)</f>
        <v>0</v>
      </c>
      <c r="F102" s="24">
        <f>_XLL.MKPMTS(C102,C103,FeeDates,Fees)</f>
        <v>0</v>
      </c>
      <c r="G102" s="25">
        <f t="shared" si="0"/>
        <v>0</v>
      </c>
      <c r="H102" s="11"/>
      <c r="I102" s="14">
        <f>_XLL.LOAN($C102,$C103,FromDatesInt,IntRates,AdvanceDates,NetAdvances,RepDate,I$1,DayCount,PeriodsInt,ProjMode)</f>
        <v>0</v>
      </c>
      <c r="J102" s="11"/>
      <c r="K102" s="4">
        <f>IF(AND(Base="As Loan Dates",ProjMode=1),IF(ISNA(MATCH(C102,AdvanceDates,0)),_XLL.PREVDATESEQ(C102,PeriodsRent,AdvanceDates),K103),C102)</f>
        <v>43915</v>
      </c>
      <c r="M102" s="53">
        <f>_XLL.FSTEPRENTGROWR($K102,$K103,M$33,M$32,M$28:M$30,L$28:L$30,GrowthDates,GrowthRates,M$31,RevMonths,RevDisc,ReletVoid,ReletRF,ReletTerm,DayCountRent,PeriodsRent,ProjMode)*M$34</f>
        <v>0</v>
      </c>
      <c r="N102" s="53">
        <f>_XLL.FSTEPRENTGROWR($K102,$K103,O$33,O$32,O$28:O$30,N$28:N$30,GrowthDates,GrowthRates,N$31,RevMonths,RevDisc,ReletVoid,ReletRF,ReletTerm,DayCountRent,PeriodsRent,ProjMode)*O$34</f>
        <v>0</v>
      </c>
      <c r="O102" s="54">
        <f t="shared" si="1"/>
        <v>0</v>
      </c>
      <c r="Q102" s="55">
        <f>_XLL.SAFE(O102/D102,0)</f>
        <v>0</v>
      </c>
    </row>
    <row r="103" spans="3:17" ht="10.5">
      <c r="C103" s="4">
        <f>IF(Base="As Loan Dates",_XLL.NEXTDATESEQ(C102,PeriodsInt,AdvanceDates),_XLL.DPM(C102,$L$5))</f>
        <v>44013</v>
      </c>
      <c r="D103" s="24">
        <f>_XLL.LOAN($C103,$C104,FromDatesInt,IntRates,AdvanceDates,NetAdvances,RepDate,D$1,DayCount,PeriodsInt,ProjMode)</f>
        <v>0</v>
      </c>
      <c r="E103" s="24">
        <f>_XLL.LOAN($C103,$C104,FromDatesInt,IntRates,AdvanceDates,NetAdvances,RepDate,E$1,DayCount,PeriodsInt,ProjMode)</f>
        <v>0</v>
      </c>
      <c r="F103" s="24">
        <f>_XLL.MKPMTS(C103,C104,FeeDates,Fees)</f>
        <v>0</v>
      </c>
      <c r="G103" s="25">
        <f t="shared" si="0"/>
        <v>0</v>
      </c>
      <c r="H103" s="11"/>
      <c r="I103" s="14">
        <f>_XLL.LOAN($C103,$C104,FromDatesInt,IntRates,AdvanceDates,NetAdvances,RepDate,I$1,DayCount,PeriodsInt,ProjMode)</f>
        <v>0</v>
      </c>
      <c r="J103" s="11"/>
      <c r="K103" s="4">
        <f>IF(AND(Base="As Loan Dates",ProjMode=1),IF(ISNA(MATCH(C103,AdvanceDates,0)),_XLL.PREVDATESEQ(C103,PeriodsRent,AdvanceDates),K104),C103)</f>
        <v>44006</v>
      </c>
      <c r="M103" s="53">
        <f>_XLL.FSTEPRENTGROWR($K103,$K104,M$33,M$32,M$28:M$30,L$28:L$30,GrowthDates,GrowthRates,M$31,RevMonths,RevDisc,ReletVoid,ReletRF,ReletTerm,DayCountRent,PeriodsRent,ProjMode)*M$34</f>
        <v>0</v>
      </c>
      <c r="N103" s="53">
        <f>_XLL.FSTEPRENTGROWR($K103,$K104,O$33,O$32,O$28:O$30,N$28:N$30,GrowthDates,GrowthRates,N$31,RevMonths,RevDisc,ReletVoid,ReletRF,ReletTerm,DayCountRent,PeriodsRent,ProjMode)*O$34</f>
        <v>0</v>
      </c>
      <c r="O103" s="54">
        <f t="shared" si="1"/>
        <v>0</v>
      </c>
      <c r="Q103" s="55">
        <f>_XLL.SAFE(O103/D103,0)</f>
        <v>0</v>
      </c>
    </row>
    <row r="104" spans="3:17" ht="10.5">
      <c r="C104" s="4">
        <f>IF(Base="As Loan Dates",_XLL.NEXTDATESEQ(C103,PeriodsInt,AdvanceDates),_XLL.DPM(C103,$L$5))</f>
        <v>44105</v>
      </c>
      <c r="D104" s="24">
        <f>_XLL.LOAN($C104,$C105,FromDatesInt,IntRates,AdvanceDates,NetAdvances,RepDate,D$1,DayCount,PeriodsInt,ProjMode)</f>
        <v>0</v>
      </c>
      <c r="E104" s="24">
        <f>_XLL.LOAN($C104,$C105,FromDatesInt,IntRates,AdvanceDates,NetAdvances,RepDate,E$1,DayCount,PeriodsInt,ProjMode)</f>
        <v>0</v>
      </c>
      <c r="F104" s="24">
        <f>_XLL.MKPMTS(C104,C105,FeeDates,Fees)</f>
        <v>0</v>
      </c>
      <c r="G104" s="25">
        <f aca="true" t="shared" si="2" ref="G104:G117">SUM(D104:F104)</f>
        <v>0</v>
      </c>
      <c r="H104" s="11"/>
      <c r="I104" s="14">
        <f>_XLL.LOAN($C104,$C105,FromDatesInt,IntRates,AdvanceDates,NetAdvances,RepDate,I$1,DayCount,PeriodsInt,ProjMode)</f>
        <v>0</v>
      </c>
      <c r="J104" s="11"/>
      <c r="K104" s="4">
        <f>IF(AND(Base="As Loan Dates",ProjMode=1),IF(ISNA(MATCH(C104,AdvanceDates,0)),_XLL.PREVDATESEQ(C104,PeriodsRent,AdvanceDates),K105),C104)</f>
        <v>44103</v>
      </c>
      <c r="M104" s="53">
        <f>_XLL.FSTEPRENTGROWR($K104,$K105,M$33,M$32,M$28:M$30,L$28:L$30,GrowthDates,GrowthRates,M$31,RevMonths,RevDisc,ReletVoid,ReletRF,ReletTerm,DayCountRent,PeriodsRent,ProjMode)*M$34</f>
        <v>0</v>
      </c>
      <c r="N104" s="53">
        <f>_XLL.FSTEPRENTGROWR($K104,$K105,O$33,O$32,O$28:O$30,N$28:N$30,GrowthDates,GrowthRates,N$31,RevMonths,RevDisc,ReletVoid,ReletRF,ReletTerm,DayCountRent,PeriodsRent,ProjMode)*O$34</f>
        <v>0</v>
      </c>
      <c r="O104" s="54">
        <f aca="true" t="shared" si="3" ref="O104:O117">SUM(M104:N104)</f>
        <v>0</v>
      </c>
      <c r="Q104" s="55">
        <f>_XLL.SAFE(O104/D104,0)</f>
        <v>0</v>
      </c>
    </row>
    <row r="105" spans="3:17" ht="10.5">
      <c r="C105" s="4">
        <f>IF(Base="As Loan Dates",_XLL.NEXTDATESEQ(C104,PeriodsInt,AdvanceDates),_XLL.DPM(C104,$L$5))</f>
        <v>44197</v>
      </c>
      <c r="D105" s="24">
        <f>_XLL.LOAN($C105,$C106,FromDatesInt,IntRates,AdvanceDates,NetAdvances,RepDate,D$1,DayCount,PeriodsInt,ProjMode)</f>
        <v>0</v>
      </c>
      <c r="E105" s="24">
        <f>_XLL.LOAN($C105,$C106,FromDatesInt,IntRates,AdvanceDates,NetAdvances,RepDate,E$1,DayCount,PeriodsInt,ProjMode)</f>
        <v>0</v>
      </c>
      <c r="F105" s="24">
        <f>_XLL.MKPMTS(C105,C106,FeeDates,Fees)</f>
        <v>0</v>
      </c>
      <c r="G105" s="25">
        <f t="shared" si="2"/>
        <v>0</v>
      </c>
      <c r="H105" s="11"/>
      <c r="I105" s="14">
        <f>_XLL.LOAN($C105,$C106,FromDatesInt,IntRates,AdvanceDates,NetAdvances,RepDate,I$1,DayCount,PeriodsInt,ProjMode)</f>
        <v>0</v>
      </c>
      <c r="J105" s="11"/>
      <c r="K105" s="4">
        <f>IF(AND(Base="As Loan Dates",ProjMode=1),IF(ISNA(MATCH(C105,AdvanceDates,0)),_XLL.PREVDATESEQ(C105,PeriodsRent,AdvanceDates),K106),C105)</f>
        <v>44190</v>
      </c>
      <c r="M105" s="53">
        <f>_XLL.FSTEPRENTGROWR($K105,$K106,M$33,M$32,M$28:M$30,L$28:L$30,GrowthDates,GrowthRates,M$31,RevMonths,RevDisc,ReletVoid,ReletRF,ReletTerm,DayCountRent,PeriodsRent,ProjMode)*M$34</f>
        <v>0</v>
      </c>
      <c r="N105" s="53">
        <f>_XLL.FSTEPRENTGROWR($K105,$K106,O$33,O$32,O$28:O$30,N$28:N$30,GrowthDates,GrowthRates,N$31,RevMonths,RevDisc,ReletVoid,ReletRF,ReletTerm,DayCountRent,PeriodsRent,ProjMode)*O$34</f>
        <v>0</v>
      </c>
      <c r="O105" s="54">
        <f t="shared" si="3"/>
        <v>0</v>
      </c>
      <c r="Q105" s="55">
        <f>_XLL.SAFE(O105/D105,0)</f>
        <v>0</v>
      </c>
    </row>
    <row r="106" spans="3:17" ht="10.5">
      <c r="C106" s="4">
        <f>IF(Base="As Loan Dates",_XLL.NEXTDATESEQ(C105,PeriodsInt,AdvanceDates),_XLL.DPM(C105,$L$5))</f>
        <v>44287</v>
      </c>
      <c r="D106" s="24">
        <f>_XLL.LOAN($C106,$C107,FromDatesInt,IntRates,AdvanceDates,NetAdvances,RepDate,D$1,DayCount,PeriodsInt,ProjMode)</f>
        <v>0</v>
      </c>
      <c r="E106" s="24">
        <f>_XLL.LOAN($C106,$C107,FromDatesInt,IntRates,AdvanceDates,NetAdvances,RepDate,E$1,DayCount,PeriodsInt,ProjMode)</f>
        <v>0</v>
      </c>
      <c r="F106" s="24">
        <f>_XLL.MKPMTS(C106,C107,FeeDates,Fees)</f>
        <v>0</v>
      </c>
      <c r="G106" s="25">
        <f t="shared" si="2"/>
        <v>0</v>
      </c>
      <c r="H106" s="11"/>
      <c r="I106" s="14">
        <f>_XLL.LOAN($C106,$C107,FromDatesInt,IntRates,AdvanceDates,NetAdvances,RepDate,I$1,DayCount,PeriodsInt,ProjMode)</f>
        <v>0</v>
      </c>
      <c r="J106" s="11"/>
      <c r="K106" s="4">
        <f>IF(AND(Base="As Loan Dates",ProjMode=1),IF(ISNA(MATCH(C106,AdvanceDates,0)),_XLL.PREVDATESEQ(C106,PeriodsRent,AdvanceDates),K107),C106)</f>
        <v>44280</v>
      </c>
      <c r="M106" s="53">
        <f>_XLL.FSTEPRENTGROWR($K106,$K107,M$33,M$32,M$28:M$30,L$28:L$30,GrowthDates,GrowthRates,M$31,RevMonths,RevDisc,ReletVoid,ReletRF,ReletTerm,DayCountRent,PeriodsRent,ProjMode)*M$34</f>
        <v>0</v>
      </c>
      <c r="N106" s="53">
        <f>_XLL.FSTEPRENTGROWR($K106,$K107,O$33,O$32,O$28:O$30,N$28:N$30,GrowthDates,GrowthRates,N$31,RevMonths,RevDisc,ReletVoid,ReletRF,ReletTerm,DayCountRent,PeriodsRent,ProjMode)*O$34</f>
        <v>0</v>
      </c>
      <c r="O106" s="54">
        <f t="shared" si="3"/>
        <v>0</v>
      </c>
      <c r="Q106" s="55">
        <f>_XLL.SAFE(O106/D106,0)</f>
        <v>0</v>
      </c>
    </row>
    <row r="107" spans="3:17" ht="10.5">
      <c r="C107" s="4">
        <f>IF(Base="As Loan Dates",_XLL.NEXTDATESEQ(C106,PeriodsInt,AdvanceDates),_XLL.DPM(C106,$L$5))</f>
        <v>44378</v>
      </c>
      <c r="D107" s="24">
        <f>_XLL.LOAN($C107,$C108,FromDatesInt,IntRates,AdvanceDates,NetAdvances,RepDate,D$1,DayCount,PeriodsInt,ProjMode)</f>
        <v>0</v>
      </c>
      <c r="E107" s="24">
        <f>_XLL.LOAN($C107,$C108,FromDatesInt,IntRates,AdvanceDates,NetAdvances,RepDate,E$1,DayCount,PeriodsInt,ProjMode)</f>
        <v>0</v>
      </c>
      <c r="F107" s="24">
        <f>_XLL.MKPMTS(C107,C108,FeeDates,Fees)</f>
        <v>0</v>
      </c>
      <c r="G107" s="25">
        <f t="shared" si="2"/>
        <v>0</v>
      </c>
      <c r="H107" s="11"/>
      <c r="I107" s="14">
        <f>_XLL.LOAN($C107,$C108,FromDatesInt,IntRates,AdvanceDates,NetAdvances,RepDate,I$1,DayCount,PeriodsInt,ProjMode)</f>
        <v>0</v>
      </c>
      <c r="J107" s="11"/>
      <c r="K107" s="4">
        <f>IF(AND(Base="As Loan Dates",ProjMode=1),IF(ISNA(MATCH(C107,AdvanceDates,0)),_XLL.PREVDATESEQ(C107,PeriodsRent,AdvanceDates),K108),C107)</f>
        <v>44371</v>
      </c>
      <c r="M107" s="53">
        <f>_XLL.FSTEPRENTGROWR($K107,$K108,M$33,M$32,M$28:M$30,L$28:L$30,GrowthDates,GrowthRates,M$31,RevMonths,RevDisc,ReletVoid,ReletRF,ReletTerm,DayCountRent,PeriodsRent,ProjMode)*M$34</f>
        <v>0</v>
      </c>
      <c r="N107" s="53">
        <f>_XLL.FSTEPRENTGROWR($K107,$K108,O$33,O$32,O$28:O$30,N$28:N$30,GrowthDates,GrowthRates,N$31,RevMonths,RevDisc,ReletVoid,ReletRF,ReletTerm,DayCountRent,PeriodsRent,ProjMode)*O$34</f>
        <v>0</v>
      </c>
      <c r="O107" s="54">
        <f t="shared" si="3"/>
        <v>0</v>
      </c>
      <c r="Q107" s="55">
        <f>_XLL.SAFE(O107/D107,0)</f>
        <v>0</v>
      </c>
    </row>
    <row r="108" spans="3:17" ht="10.5">
      <c r="C108" s="4">
        <f>IF(Base="As Loan Dates",_XLL.NEXTDATESEQ(C107,PeriodsInt,AdvanceDates),_XLL.DPM(C107,$L$5))</f>
        <v>44470</v>
      </c>
      <c r="D108" s="24">
        <f>_XLL.LOAN($C108,$C109,FromDatesInt,IntRates,AdvanceDates,NetAdvances,RepDate,D$1,DayCount,PeriodsInt,ProjMode)</f>
        <v>0</v>
      </c>
      <c r="E108" s="24">
        <f>_XLL.LOAN($C108,$C109,FromDatesInt,IntRates,AdvanceDates,NetAdvances,RepDate,E$1,DayCount,PeriodsInt,ProjMode)</f>
        <v>0</v>
      </c>
      <c r="F108" s="24">
        <f>_XLL.MKPMTS(C108,C109,FeeDates,Fees)</f>
        <v>0</v>
      </c>
      <c r="G108" s="25">
        <f t="shared" si="2"/>
        <v>0</v>
      </c>
      <c r="H108" s="11"/>
      <c r="I108" s="14">
        <f>_XLL.LOAN($C108,$C109,FromDatesInt,IntRates,AdvanceDates,NetAdvances,RepDate,I$1,DayCount,PeriodsInt,ProjMode)</f>
        <v>0</v>
      </c>
      <c r="J108" s="11"/>
      <c r="K108" s="4">
        <f>IF(AND(Base="As Loan Dates",ProjMode=1),IF(ISNA(MATCH(C108,AdvanceDates,0)),_XLL.PREVDATESEQ(C108,PeriodsRent,AdvanceDates),K109),C108)</f>
        <v>44468</v>
      </c>
      <c r="M108" s="53">
        <f>_XLL.FSTEPRENTGROWR($K108,$K109,M$33,M$32,M$28:M$30,L$28:L$30,GrowthDates,GrowthRates,M$31,RevMonths,RevDisc,ReletVoid,ReletRF,ReletTerm,DayCountRent,PeriodsRent,ProjMode)*M$34</f>
        <v>0</v>
      </c>
      <c r="N108" s="53">
        <f>_XLL.FSTEPRENTGROWR($K108,$K109,O$33,O$32,O$28:O$30,N$28:N$30,GrowthDates,GrowthRates,N$31,RevMonths,RevDisc,ReletVoid,ReletRF,ReletTerm,DayCountRent,PeriodsRent,ProjMode)*O$34</f>
        <v>0</v>
      </c>
      <c r="O108" s="54">
        <f t="shared" si="3"/>
        <v>0</v>
      </c>
      <c r="Q108" s="55">
        <f>_XLL.SAFE(O108/D108,0)</f>
        <v>0</v>
      </c>
    </row>
    <row r="109" spans="3:17" ht="10.5">
      <c r="C109" s="4">
        <f>IF(Base="As Loan Dates",_XLL.NEXTDATESEQ(C108,PeriodsInt,AdvanceDates),_XLL.DPM(C108,$L$5))</f>
        <v>44562</v>
      </c>
      <c r="D109" s="24">
        <f>_XLL.LOAN($C109,$C110,FromDatesInt,IntRates,AdvanceDates,NetAdvances,RepDate,D$1,DayCount,PeriodsInt,ProjMode)</f>
        <v>0</v>
      </c>
      <c r="E109" s="24">
        <f>_XLL.LOAN($C109,$C110,FromDatesInt,IntRates,AdvanceDates,NetAdvances,RepDate,E$1,DayCount,PeriodsInt,ProjMode)</f>
        <v>0</v>
      </c>
      <c r="F109" s="24">
        <f>_XLL.MKPMTS(C109,C110,FeeDates,Fees)</f>
        <v>0</v>
      </c>
      <c r="G109" s="25">
        <f t="shared" si="2"/>
        <v>0</v>
      </c>
      <c r="H109" s="11"/>
      <c r="I109" s="14">
        <f>_XLL.LOAN($C109,$C110,FromDatesInt,IntRates,AdvanceDates,NetAdvances,RepDate,I$1,DayCount,PeriodsInt,ProjMode)</f>
        <v>0</v>
      </c>
      <c r="J109" s="11"/>
      <c r="K109" s="4">
        <f>IF(AND(Base="As Loan Dates",ProjMode=1),IF(ISNA(MATCH(C109,AdvanceDates,0)),_XLL.PREVDATESEQ(C109,PeriodsRent,AdvanceDates),K110),C109)</f>
        <v>44555</v>
      </c>
      <c r="M109" s="53">
        <f>_XLL.FSTEPRENTGROWR($K109,$K110,M$33,M$32,M$28:M$30,L$28:L$30,GrowthDates,GrowthRates,M$31,RevMonths,RevDisc,ReletVoid,ReletRF,ReletTerm,DayCountRent,PeriodsRent,ProjMode)*M$34</f>
        <v>71570.93864567587</v>
      </c>
      <c r="N109" s="53">
        <f>_XLL.FSTEPRENTGROWR($K109,$K110,O$33,O$32,O$28:O$30,N$28:N$30,GrowthDates,GrowthRates,N$31,RevMonths,RevDisc,ReletVoid,ReletRF,ReletTerm,DayCountRent,PeriodsRent,ProjMode)*O$34</f>
        <v>143141.87729135173</v>
      </c>
      <c r="O109" s="54">
        <f t="shared" si="3"/>
        <v>214712.8159370276</v>
      </c>
      <c r="Q109" s="55">
        <f>_XLL.SAFE(O109/D109,0)</f>
        <v>0</v>
      </c>
    </row>
    <row r="110" spans="3:17" ht="10.5">
      <c r="C110" s="4">
        <f>IF(Base="As Loan Dates",_XLL.NEXTDATESEQ(C109,PeriodsInt,AdvanceDates),_XLL.DPM(C109,$L$5))</f>
        <v>44652</v>
      </c>
      <c r="D110" s="24">
        <f>_XLL.LOAN($C110,$C111,FromDatesInt,IntRates,AdvanceDates,NetAdvances,RepDate,D$1,DayCount,PeriodsInt,ProjMode)</f>
        <v>0</v>
      </c>
      <c r="E110" s="24">
        <f>_XLL.LOAN($C110,$C111,FromDatesInt,IntRates,AdvanceDates,NetAdvances,RepDate,E$1,DayCount,PeriodsInt,ProjMode)</f>
        <v>0</v>
      </c>
      <c r="F110" s="24">
        <f>_XLL.MKPMTS(C110,C111,FeeDates,Fees)</f>
        <v>0</v>
      </c>
      <c r="G110" s="25">
        <f t="shared" si="2"/>
        <v>0</v>
      </c>
      <c r="H110" s="11"/>
      <c r="I110" s="14">
        <f>_XLL.LOAN($C110,$C111,FromDatesInt,IntRates,AdvanceDates,NetAdvances,RepDate,I$1,DayCount,PeriodsInt,ProjMode)</f>
        <v>0</v>
      </c>
      <c r="J110" s="11"/>
      <c r="K110" s="4">
        <f>IF(AND(Base="As Loan Dates",ProjMode=1),IF(ISNA(MATCH(C110,AdvanceDates,0)),_XLL.PREVDATESEQ(C110,PeriodsRent,AdvanceDates),K111),C110)</f>
        <v>44645</v>
      </c>
      <c r="M110" s="53">
        <f>_XLL.FSTEPRENTGROWR($K110,$K111,M$33,M$32,M$28:M$30,L$28:L$30,GrowthDates,GrowthRates,M$31,RevMonths,RevDisc,ReletVoid,ReletRF,ReletTerm,DayCountRent,PeriodsRent,ProjMode)*M$34</f>
        <v>78684.91748696292</v>
      </c>
      <c r="N110" s="53">
        <f>_XLL.FSTEPRENTGROWR($K110,$K111,O$33,O$32,O$28:O$30,N$28:N$30,GrowthDates,GrowthRates,N$31,RevMonths,RevDisc,ReletVoid,ReletRF,ReletTerm,DayCountRent,PeriodsRent,ProjMode)*O$34</f>
        <v>157369.83497392584</v>
      </c>
      <c r="O110" s="54">
        <f t="shared" si="3"/>
        <v>236054.75246088876</v>
      </c>
      <c r="Q110" s="55">
        <f>_XLL.SAFE(O110/D110,0)</f>
        <v>0</v>
      </c>
    </row>
    <row r="111" spans="3:17" ht="10.5">
      <c r="C111" s="4">
        <f>IF(Base="As Loan Dates",_XLL.NEXTDATESEQ(C110,PeriodsInt,AdvanceDates),_XLL.DPM(C110,$L$5))</f>
        <v>44743</v>
      </c>
      <c r="D111" s="24">
        <f>_XLL.LOAN($C111,$C112,FromDatesInt,IntRates,AdvanceDates,NetAdvances,RepDate,D$1,DayCount,PeriodsInt,ProjMode)</f>
        <v>0</v>
      </c>
      <c r="E111" s="24">
        <f>_XLL.LOAN($C111,$C112,FromDatesInt,IntRates,AdvanceDates,NetAdvances,RepDate,E$1,DayCount,PeriodsInt,ProjMode)</f>
        <v>0</v>
      </c>
      <c r="F111" s="24">
        <f>_XLL.MKPMTS(C111,C112,FeeDates,Fees)</f>
        <v>0</v>
      </c>
      <c r="G111" s="25">
        <f t="shared" si="2"/>
        <v>0</v>
      </c>
      <c r="H111" s="11"/>
      <c r="I111" s="14">
        <f>_XLL.LOAN($C111,$C112,FromDatesInt,IntRates,AdvanceDates,NetAdvances,RepDate,I$1,DayCount,PeriodsInt,ProjMode)</f>
        <v>0</v>
      </c>
      <c r="J111" s="11"/>
      <c r="K111" s="4">
        <f>IF(AND(Base="As Loan Dates",ProjMode=1),IF(ISNA(MATCH(C111,AdvanceDates,0)),_XLL.PREVDATESEQ(C111,PeriodsRent,AdvanceDates),K112),C111)</f>
        <v>44736</v>
      </c>
      <c r="M111" s="53">
        <f>_XLL.FSTEPRENTGROWR($K111,$K112,M$33,M$32,M$28:M$30,L$28:L$30,GrowthDates,GrowthRates,M$31,RevMonths,RevDisc,ReletVoid,ReletRF,ReletTerm,DayCountRent,PeriodsRent,ProjMode)*M$34</f>
        <v>78684.91748696292</v>
      </c>
      <c r="N111" s="53">
        <f>_XLL.FSTEPRENTGROWR($K111,$K112,O$33,O$32,O$28:O$30,N$28:N$30,GrowthDates,GrowthRates,N$31,RevMonths,RevDisc,ReletVoid,ReletRF,ReletTerm,DayCountRent,PeriodsRent,ProjMode)*O$34</f>
        <v>157369.83497392584</v>
      </c>
      <c r="O111" s="54">
        <f t="shared" si="3"/>
        <v>236054.75246088876</v>
      </c>
      <c r="Q111" s="55">
        <f>_XLL.SAFE(O111/D111,0)</f>
        <v>0</v>
      </c>
    </row>
    <row r="112" spans="3:17" ht="10.5">
      <c r="C112" s="4">
        <f>IF(Base="As Loan Dates",_XLL.NEXTDATESEQ(C111,PeriodsInt,AdvanceDates),_XLL.DPM(C111,$L$5))</f>
        <v>44835</v>
      </c>
      <c r="D112" s="24">
        <f>_XLL.LOAN($C112,$C113,FromDatesInt,IntRates,AdvanceDates,NetAdvances,RepDate,D$1,DayCount,PeriodsInt,ProjMode)</f>
        <v>0</v>
      </c>
      <c r="E112" s="24">
        <f>_XLL.LOAN($C112,$C113,FromDatesInt,IntRates,AdvanceDates,NetAdvances,RepDate,E$1,DayCount,PeriodsInt,ProjMode)</f>
        <v>0</v>
      </c>
      <c r="F112" s="24">
        <f>_XLL.MKPMTS(C112,C113,FeeDates,Fees)</f>
        <v>0</v>
      </c>
      <c r="G112" s="25">
        <f t="shared" si="2"/>
        <v>0</v>
      </c>
      <c r="H112" s="11"/>
      <c r="I112" s="14">
        <f>_XLL.LOAN($C112,$C113,FromDatesInt,IntRates,AdvanceDates,NetAdvances,RepDate,I$1,DayCount,PeriodsInt,ProjMode)</f>
        <v>0</v>
      </c>
      <c r="J112" s="11"/>
      <c r="K112" s="4">
        <f>IF(AND(Base="As Loan Dates",ProjMode=1),IF(ISNA(MATCH(C112,AdvanceDates,0)),_XLL.PREVDATESEQ(C112,PeriodsRent,AdvanceDates),K113),C112)</f>
        <v>44833</v>
      </c>
      <c r="M112" s="53">
        <f>_XLL.FSTEPRENTGROWR($K112,$K113,M$33,M$32,M$28:M$30,L$28:L$30,GrowthDates,GrowthRates,M$31,RevMonths,RevDisc,ReletVoid,ReletRF,ReletTerm,DayCountRent,PeriodsRent,ProjMode)*M$34</f>
        <v>78684.91748696292</v>
      </c>
      <c r="N112" s="53">
        <f>_XLL.FSTEPRENTGROWR($K112,$K113,O$33,O$32,O$28:O$30,N$28:N$30,GrowthDates,GrowthRates,N$31,RevMonths,RevDisc,ReletVoid,ReletRF,ReletTerm,DayCountRent,PeriodsRent,ProjMode)*O$34</f>
        <v>157369.83497392584</v>
      </c>
      <c r="O112" s="54">
        <f t="shared" si="3"/>
        <v>236054.75246088876</v>
      </c>
      <c r="Q112" s="55">
        <f>_XLL.SAFE(O112/D112,0)</f>
        <v>0</v>
      </c>
    </row>
    <row r="113" spans="3:17" ht="10.5">
      <c r="C113" s="4">
        <f>IF(Base="As Loan Dates",_XLL.NEXTDATESEQ(C112,PeriodsInt,AdvanceDates),_XLL.DPM(C112,$L$5))</f>
        <v>44927</v>
      </c>
      <c r="D113" s="24">
        <f>_XLL.LOAN($C113,$C114,FromDatesInt,IntRates,AdvanceDates,NetAdvances,RepDate,D$1,DayCount,PeriodsInt,ProjMode)</f>
        <v>0</v>
      </c>
      <c r="E113" s="24">
        <f>_XLL.LOAN($C113,$C114,FromDatesInt,IntRates,AdvanceDates,NetAdvances,RepDate,E$1,DayCount,PeriodsInt,ProjMode)</f>
        <v>0</v>
      </c>
      <c r="F113" s="24">
        <f>_XLL.MKPMTS(C113,C114,FeeDates,Fees)</f>
        <v>0</v>
      </c>
      <c r="G113" s="25">
        <f t="shared" si="2"/>
        <v>0</v>
      </c>
      <c r="H113" s="11"/>
      <c r="I113" s="14">
        <f>_XLL.LOAN($C113,$C114,FromDatesInt,IntRates,AdvanceDates,NetAdvances,RepDate,I$1,DayCount,PeriodsInt,ProjMode)</f>
        <v>0</v>
      </c>
      <c r="J113" s="11"/>
      <c r="K113" s="4">
        <f>IF(AND(Base="As Loan Dates",ProjMode=1),IF(ISNA(MATCH(C113,AdvanceDates,0)),_XLL.PREVDATESEQ(C113,PeriodsRent,AdvanceDates),K114),C113)</f>
        <v>44920</v>
      </c>
      <c r="M113" s="53">
        <f>_XLL.FSTEPRENTGROWR($K113,$K114,M$33,M$32,M$28:M$30,L$28:L$30,GrowthDates,GrowthRates,M$31,RevMonths,RevDisc,ReletVoid,ReletRF,ReletTerm,DayCountRent,PeriodsRent,ProjMode)*M$34</f>
        <v>78684.91748696292</v>
      </c>
      <c r="N113" s="53">
        <f>_XLL.FSTEPRENTGROWR($K113,$K114,O$33,O$32,O$28:O$30,N$28:N$30,GrowthDates,GrowthRates,N$31,RevMonths,RevDisc,ReletVoid,ReletRF,ReletTerm,DayCountRent,PeriodsRent,ProjMode)*O$34</f>
        <v>157369.83497392584</v>
      </c>
      <c r="O113" s="54">
        <f t="shared" si="3"/>
        <v>236054.75246088876</v>
      </c>
      <c r="Q113" s="55">
        <f>_XLL.SAFE(O113/D113,0)</f>
        <v>0</v>
      </c>
    </row>
    <row r="114" spans="3:17" ht="10.5">
      <c r="C114" s="4">
        <f>IF(Base="As Loan Dates",_XLL.NEXTDATESEQ(C113,PeriodsInt,AdvanceDates),_XLL.DPM(C113,$L$5))</f>
        <v>45017</v>
      </c>
      <c r="D114" s="24">
        <f>_XLL.LOAN($C114,$C115,FromDatesInt,IntRates,AdvanceDates,NetAdvances,RepDate,D$1,DayCount,PeriodsInt,ProjMode)</f>
        <v>0</v>
      </c>
      <c r="E114" s="24">
        <f>_XLL.LOAN($C114,$C115,FromDatesInt,IntRates,AdvanceDates,NetAdvances,RepDate,E$1,DayCount,PeriodsInt,ProjMode)</f>
        <v>0</v>
      </c>
      <c r="F114" s="24">
        <f>_XLL.MKPMTS(C114,C115,FeeDates,Fees)</f>
        <v>0</v>
      </c>
      <c r="G114" s="25">
        <f t="shared" si="2"/>
        <v>0</v>
      </c>
      <c r="H114" s="11"/>
      <c r="I114" s="14">
        <f>_XLL.LOAN($C114,$C115,FromDatesInt,IntRates,AdvanceDates,NetAdvances,RepDate,I$1,DayCount,PeriodsInt,ProjMode)</f>
        <v>0</v>
      </c>
      <c r="J114" s="11"/>
      <c r="K114" s="4">
        <f>IF(AND(Base="As Loan Dates",ProjMode=1),IF(ISNA(MATCH(C114,AdvanceDates,0)),_XLL.PREVDATESEQ(C114,PeriodsRent,AdvanceDates),K115),C114)</f>
        <v>45010</v>
      </c>
      <c r="M114" s="53">
        <f>_XLL.FSTEPRENTGROWR($K114,$K115,M$33,M$32,M$28:M$30,L$28:L$30,GrowthDates,GrowthRates,M$31,RevMonths,RevDisc,ReletVoid,ReletRF,ReletTerm,DayCountRent,PeriodsRent,ProjMode)*M$34</f>
        <v>78684.91748696292</v>
      </c>
      <c r="N114" s="53">
        <f>_XLL.FSTEPRENTGROWR($K114,$K115,O$33,O$32,O$28:O$30,N$28:N$30,GrowthDates,GrowthRates,N$31,RevMonths,RevDisc,ReletVoid,ReletRF,ReletTerm,DayCountRent,PeriodsRent,ProjMode)*O$34</f>
        <v>157369.83497392584</v>
      </c>
      <c r="O114" s="54">
        <f t="shared" si="3"/>
        <v>236054.75246088876</v>
      </c>
      <c r="Q114" s="55">
        <f>_XLL.SAFE(O114/D114,0)</f>
        <v>0</v>
      </c>
    </row>
    <row r="115" spans="3:17" ht="10.5">
      <c r="C115" s="4">
        <f>IF(Base="As Loan Dates",_XLL.NEXTDATESEQ(C114,PeriodsInt,AdvanceDates),_XLL.DPM(C114,$L$5))</f>
        <v>45108</v>
      </c>
      <c r="D115" s="24">
        <f>_XLL.LOAN($C115,$C116,FromDatesInt,IntRates,AdvanceDates,NetAdvances,RepDate,D$1,DayCount,PeriodsInt,ProjMode)</f>
        <v>0</v>
      </c>
      <c r="E115" s="24">
        <f>_XLL.LOAN($C115,$C116,FromDatesInt,IntRates,AdvanceDates,NetAdvances,RepDate,E$1,DayCount,PeriodsInt,ProjMode)</f>
        <v>0</v>
      </c>
      <c r="F115" s="24">
        <f>_XLL.MKPMTS(C115,C116,FeeDates,Fees)</f>
        <v>0</v>
      </c>
      <c r="G115" s="25">
        <f t="shared" si="2"/>
        <v>0</v>
      </c>
      <c r="H115" s="11"/>
      <c r="I115" s="14">
        <f>_XLL.LOAN($C115,$C116,FromDatesInt,IntRates,AdvanceDates,NetAdvances,RepDate,I$1,DayCount,PeriodsInt,ProjMode)</f>
        <v>0</v>
      </c>
      <c r="J115" s="11"/>
      <c r="K115" s="4">
        <f>IF(AND(Base="As Loan Dates",ProjMode=1),IF(ISNA(MATCH(C115,AdvanceDates,0)),_XLL.PREVDATESEQ(C115,PeriodsRent,AdvanceDates),K116),C115)</f>
        <v>45101</v>
      </c>
      <c r="M115" s="53">
        <f>_XLL.FSTEPRENTGROWR($K115,$K116,M$33,M$32,M$28:M$30,L$28:L$30,GrowthDates,GrowthRates,M$31,RevMonths,RevDisc,ReletVoid,ReletRF,ReletTerm,DayCountRent,PeriodsRent,ProjMode)*M$34</f>
        <v>78684.91748696292</v>
      </c>
      <c r="N115" s="53">
        <f>_XLL.FSTEPRENTGROWR($K115,$K116,O$33,O$32,O$28:O$30,N$28:N$30,GrowthDates,GrowthRates,N$31,RevMonths,RevDisc,ReletVoid,ReletRF,ReletTerm,DayCountRent,PeriodsRent,ProjMode)*O$34</f>
        <v>157369.83497392584</v>
      </c>
      <c r="O115" s="54">
        <f t="shared" si="3"/>
        <v>236054.75246088876</v>
      </c>
      <c r="Q115" s="55">
        <f>_XLL.SAFE(O115/D115,0)</f>
        <v>0</v>
      </c>
    </row>
    <row r="116" spans="3:17" ht="10.5">
      <c r="C116" s="4">
        <f>IF(Base="As Loan Dates",_XLL.NEXTDATESEQ(C115,PeriodsInt,AdvanceDates),_XLL.DPM(C115,$L$5))</f>
        <v>45200</v>
      </c>
      <c r="D116" s="24">
        <f>_XLL.LOAN($C116,$C117,FromDatesInt,IntRates,AdvanceDates,NetAdvances,RepDate,D$1,DayCount,PeriodsInt,ProjMode)</f>
        <v>0</v>
      </c>
      <c r="E116" s="24">
        <f>_XLL.LOAN($C116,$C117,FromDatesInt,IntRates,AdvanceDates,NetAdvances,RepDate,E$1,DayCount,PeriodsInt,ProjMode)</f>
        <v>0</v>
      </c>
      <c r="F116" s="24">
        <f>_XLL.MKPMTS(C116,C117,FeeDates,Fees)</f>
        <v>0</v>
      </c>
      <c r="G116" s="25">
        <f t="shared" si="2"/>
        <v>0</v>
      </c>
      <c r="H116" s="11"/>
      <c r="I116" s="14">
        <f>_XLL.LOAN($C116,$C117,FromDatesInt,IntRates,AdvanceDates,NetAdvances,RepDate,I$1,DayCount,PeriodsInt,ProjMode)</f>
        <v>0</v>
      </c>
      <c r="J116" s="11"/>
      <c r="K116" s="4">
        <f>IF(AND(Base="As Loan Dates",ProjMode=1),IF(ISNA(MATCH(C116,AdvanceDates,0)),_XLL.PREVDATESEQ(C116,PeriodsRent,AdvanceDates),K117),C116)</f>
        <v>45198</v>
      </c>
      <c r="M116" s="53">
        <f>_XLL.FSTEPRENTGROWR($K116,$K117,M$33,M$32,M$28:M$30,L$28:L$30,GrowthDates,GrowthRates,M$31,RevMonths,RevDisc,ReletVoid,ReletRF,ReletTerm,DayCountRent,PeriodsRent,ProjMode)*M$34</f>
        <v>78684.91748696292</v>
      </c>
      <c r="N116" s="53">
        <f>_XLL.FSTEPRENTGROWR($K116,$K117,O$33,O$32,O$28:O$30,N$28:N$30,GrowthDates,GrowthRates,N$31,RevMonths,RevDisc,ReletVoid,ReletRF,ReletTerm,DayCountRent,PeriodsRent,ProjMode)*O$34</f>
        <v>157369.83497392584</v>
      </c>
      <c r="O116" s="54">
        <f t="shared" si="3"/>
        <v>236054.75246088876</v>
      </c>
      <c r="Q116" s="55">
        <f>_XLL.SAFE(O116/D116,0)</f>
        <v>0</v>
      </c>
    </row>
    <row r="117" spans="3:17" ht="10.5">
      <c r="C117" s="4">
        <f>IF(Base="As Loan Dates",_XLL.NEXTDATESEQ(C116,PeriodsInt,AdvanceDates),_XLL.DPM(C116,$L$5))</f>
        <v>45292</v>
      </c>
      <c r="D117" s="24">
        <f>_XLL.LOAN($C117,$C118,FromDatesInt,IntRates,AdvanceDates,NetAdvances,RepDate,D$1,DayCount,PeriodsInt,ProjMode)</f>
        <v>0</v>
      </c>
      <c r="E117" s="24">
        <f>_XLL.LOAN($C117,$C118,FromDatesInt,IntRates,AdvanceDates,NetAdvances,RepDate,E$1,DayCount,PeriodsInt,ProjMode)</f>
        <v>0</v>
      </c>
      <c r="F117" s="24">
        <f>_XLL.MKPMTS(C117,C118,FeeDates,Fees)</f>
        <v>0</v>
      </c>
      <c r="G117" s="25">
        <f t="shared" si="2"/>
        <v>0</v>
      </c>
      <c r="H117" s="11"/>
      <c r="I117" s="14">
        <f>_XLL.LOAN($C117,$C118,FromDatesInt,IntRates,AdvanceDates,NetAdvances,RepDate,I$1,DayCount,PeriodsInt,ProjMode)</f>
        <v>0</v>
      </c>
      <c r="J117" s="11"/>
      <c r="K117" s="4">
        <f>IF(AND(Base="As Loan Dates",ProjMode=1),IF(ISNA(MATCH(C117,AdvanceDates,0)),_XLL.PREVDATESEQ(C117,PeriodsRent,AdvanceDates),K118),C117)</f>
        <v>45285</v>
      </c>
      <c r="M117" s="53">
        <f>_XLL.FSTEPRENTGROWR($K117,$K118,M$33,M$32,M$28:M$30,L$28:L$30,GrowthDates,GrowthRates,,RevMonths,RevDisc,ReletVoid,ReletRF,ReletTerm,DayCountRent,PeriodsRent,ProjMode)*M$34</f>
        <v>0</v>
      </c>
      <c r="N117" s="53">
        <f>_XLL.FSTEPRENTGROWR($K117,$K118,O$33,O$32,O$28:O$30,N$28:N$30,GrowthDates,GrowthRates,,RevMonths,RevDisc,ReletVoid,ReletRF,ReletTerm,DayCountRent,PeriodsRent,ProjMode)*O$34</f>
        <v>0</v>
      </c>
      <c r="O117" s="54">
        <f t="shared" si="3"/>
        <v>0</v>
      </c>
      <c r="Q117" s="55">
        <f>_XLL.SAFE(O117/D117,0)</f>
        <v>0</v>
      </c>
    </row>
    <row r="118" spans="4:16" ht="10.5">
      <c r="D118" s="11"/>
      <c r="E118" s="11"/>
      <c r="F118" s="14"/>
      <c r="G118" s="11"/>
      <c r="H118" s="11"/>
      <c r="I118" s="11"/>
      <c r="J118" s="11"/>
      <c r="M118" s="51"/>
      <c r="O118" s="51"/>
      <c r="P118" s="51"/>
    </row>
    <row r="119" spans="4:16" ht="10.5">
      <c r="D119" s="11"/>
      <c r="E119" s="11"/>
      <c r="F119" s="14"/>
      <c r="G119" s="11"/>
      <c r="H119" s="11"/>
      <c r="I119" s="11"/>
      <c r="J119" s="11"/>
      <c r="L119" s="51"/>
      <c r="N119" s="51"/>
      <c r="O119" s="51"/>
      <c r="P119" s="51"/>
    </row>
    <row r="120" spans="4:16" ht="10.5">
      <c r="D120" s="11"/>
      <c r="E120" s="11"/>
      <c r="F120" s="14"/>
      <c r="G120" s="11"/>
      <c r="H120" s="11"/>
      <c r="I120" s="11"/>
      <c r="J120" s="11"/>
      <c r="L120" s="51"/>
      <c r="N120" s="51"/>
      <c r="O120" s="51"/>
      <c r="P120" s="51"/>
    </row>
    <row r="121" spans="4:16" ht="10.5">
      <c r="D121" s="11"/>
      <c r="E121" s="11"/>
      <c r="F121" s="14"/>
      <c r="G121" s="11"/>
      <c r="H121" s="11"/>
      <c r="I121" s="11"/>
      <c r="J121" s="11"/>
      <c r="L121" s="51"/>
      <c r="M121" s="51"/>
      <c r="N121" s="51"/>
      <c r="O121" s="51"/>
      <c r="P121" s="51"/>
    </row>
    <row r="122" spans="4:10" ht="10.5">
      <c r="D122" s="11"/>
      <c r="E122" s="11"/>
      <c r="F122" s="14"/>
      <c r="G122" s="11"/>
      <c r="H122" s="11"/>
      <c r="I122" s="11"/>
      <c r="J122" s="11"/>
    </row>
    <row r="123" spans="4:10" ht="10.5">
      <c r="D123" s="11"/>
      <c r="E123" s="11"/>
      <c r="F123" s="14"/>
      <c r="G123" s="11"/>
      <c r="H123" s="11"/>
      <c r="I123" s="11"/>
      <c r="J123" s="11"/>
    </row>
    <row r="124" spans="4:10" ht="10.5">
      <c r="D124" s="11"/>
      <c r="E124" s="11"/>
      <c r="F124" s="14"/>
      <c r="G124" s="11"/>
      <c r="H124" s="11"/>
      <c r="I124" s="11"/>
      <c r="J124" s="11"/>
    </row>
    <row r="125" spans="4:10" ht="10.5">
      <c r="D125" s="11"/>
      <c r="E125" s="11"/>
      <c r="F125" s="14"/>
      <c r="G125" s="11"/>
      <c r="H125" s="11"/>
      <c r="I125" s="11"/>
      <c r="J125" s="11"/>
    </row>
    <row r="126" spans="4:10" ht="10.5">
      <c r="D126" s="11"/>
      <c r="E126" s="11"/>
      <c r="F126" s="14"/>
      <c r="G126" s="11"/>
      <c r="H126" s="11"/>
      <c r="I126" s="11"/>
      <c r="J126" s="11"/>
    </row>
    <row r="127" spans="4:10" ht="10.5">
      <c r="D127" s="11"/>
      <c r="E127" s="11"/>
      <c r="F127" s="14"/>
      <c r="G127" s="11"/>
      <c r="H127" s="11"/>
      <c r="I127" s="11"/>
      <c r="J127" s="11"/>
    </row>
    <row r="128" spans="4:10" ht="10.5">
      <c r="D128" s="11"/>
      <c r="E128" s="11"/>
      <c r="F128" s="14"/>
      <c r="G128" s="11"/>
      <c r="H128" s="11"/>
      <c r="I128" s="11"/>
      <c r="J128" s="11"/>
    </row>
    <row r="129" spans="4:10" ht="10.5">
      <c r="D129" s="11"/>
      <c r="E129" s="11"/>
      <c r="F129" s="14"/>
      <c r="G129" s="11"/>
      <c r="H129" s="11"/>
      <c r="I129" s="11"/>
      <c r="J129" s="11"/>
    </row>
    <row r="130" spans="4:10" ht="10.5">
      <c r="D130" s="11"/>
      <c r="E130" s="11"/>
      <c r="F130" s="14"/>
      <c r="G130" s="11"/>
      <c r="H130" s="11"/>
      <c r="I130" s="11"/>
      <c r="J130" s="11"/>
    </row>
    <row r="131" spans="4:10" ht="10.5">
      <c r="D131" s="11"/>
      <c r="E131" s="11"/>
      <c r="F131" s="14"/>
      <c r="G131" s="11"/>
      <c r="H131" s="11"/>
      <c r="I131" s="11"/>
      <c r="J131" s="11"/>
    </row>
    <row r="132" spans="4:10" ht="10.5">
      <c r="D132" s="11"/>
      <c r="E132" s="11"/>
      <c r="F132" s="14"/>
      <c r="G132" s="11"/>
      <c r="H132" s="11"/>
      <c r="I132" s="11"/>
      <c r="J132" s="11"/>
    </row>
    <row r="133" spans="4:10" ht="10.5">
      <c r="D133" s="11"/>
      <c r="E133" s="11"/>
      <c r="F133" s="14"/>
      <c r="G133" s="11"/>
      <c r="H133" s="11"/>
      <c r="I133" s="11"/>
      <c r="J133" s="11"/>
    </row>
    <row r="134" spans="4:10" ht="10.5">
      <c r="D134" s="11"/>
      <c r="E134" s="11"/>
      <c r="F134" s="14"/>
      <c r="G134" s="11"/>
      <c r="H134" s="11"/>
      <c r="I134" s="11"/>
      <c r="J134" s="11"/>
    </row>
    <row r="135" spans="4:10" ht="10.5">
      <c r="D135" s="11"/>
      <c r="E135" s="11"/>
      <c r="F135" s="14"/>
      <c r="G135" s="11"/>
      <c r="H135" s="11"/>
      <c r="I135" s="11"/>
      <c r="J135" s="11"/>
    </row>
    <row r="136" spans="4:10" ht="10.5">
      <c r="D136" s="11"/>
      <c r="E136" s="11"/>
      <c r="F136" s="14"/>
      <c r="G136" s="11"/>
      <c r="H136" s="11"/>
      <c r="I136" s="11"/>
      <c r="J136" s="11"/>
    </row>
    <row r="137" spans="4:10" ht="10.5">
      <c r="D137" s="11"/>
      <c r="E137" s="11"/>
      <c r="F137" s="14"/>
      <c r="G137" s="11"/>
      <c r="H137" s="11"/>
      <c r="I137" s="11"/>
      <c r="J137" s="11"/>
    </row>
    <row r="138" spans="4:10" ht="10.5">
      <c r="D138" s="11"/>
      <c r="E138" s="11"/>
      <c r="F138" s="14"/>
      <c r="G138" s="11"/>
      <c r="H138" s="11"/>
      <c r="I138" s="11"/>
      <c r="J138" s="11"/>
    </row>
    <row r="139" spans="4:10" ht="10.5">
      <c r="D139" s="11"/>
      <c r="E139" s="11"/>
      <c r="F139" s="14"/>
      <c r="G139" s="11"/>
      <c r="H139" s="11"/>
      <c r="I139" s="11"/>
      <c r="J139" s="11"/>
    </row>
    <row r="140" spans="4:10" ht="10.5">
      <c r="D140" s="11"/>
      <c r="E140" s="11"/>
      <c r="F140" s="14"/>
      <c r="G140" s="11"/>
      <c r="H140" s="11"/>
      <c r="I140" s="11"/>
      <c r="J140" s="11"/>
    </row>
    <row r="141" spans="4:10" ht="10.5">
      <c r="D141" s="11"/>
      <c r="E141" s="11"/>
      <c r="F141" s="14"/>
      <c r="G141" s="11"/>
      <c r="H141" s="11"/>
      <c r="I141" s="11"/>
      <c r="J141" s="11"/>
    </row>
    <row r="142" spans="4:10" ht="10.5">
      <c r="D142" s="11"/>
      <c r="E142" s="11"/>
      <c r="F142" s="14"/>
      <c r="G142" s="11"/>
      <c r="H142" s="11"/>
      <c r="I142" s="11"/>
      <c r="J142" s="11"/>
    </row>
    <row r="143" spans="4:10" ht="10.5">
      <c r="D143" s="11"/>
      <c r="E143" s="11"/>
      <c r="F143" s="14"/>
      <c r="G143" s="11"/>
      <c r="H143" s="11"/>
      <c r="I143" s="11"/>
      <c r="J143" s="11"/>
    </row>
    <row r="144" spans="4:10" ht="10.5">
      <c r="D144" s="11"/>
      <c r="E144" s="11"/>
      <c r="F144" s="14"/>
      <c r="G144" s="11"/>
      <c r="H144" s="11"/>
      <c r="I144" s="11"/>
      <c r="J144" s="11"/>
    </row>
    <row r="145" spans="4:10" ht="10.5">
      <c r="D145" s="11"/>
      <c r="E145" s="11"/>
      <c r="F145" s="14"/>
      <c r="G145" s="11"/>
      <c r="H145" s="11"/>
      <c r="I145" s="11"/>
      <c r="J145" s="11"/>
    </row>
    <row r="146" spans="4:10" ht="10.5">
      <c r="D146" s="11"/>
      <c r="E146" s="11"/>
      <c r="F146" s="14"/>
      <c r="G146" s="11"/>
      <c r="H146" s="11"/>
      <c r="I146" s="11"/>
      <c r="J146" s="11"/>
    </row>
    <row r="147" spans="4:10" ht="10.5">
      <c r="D147" s="11"/>
      <c r="E147" s="11"/>
      <c r="F147" s="14"/>
      <c r="G147" s="11"/>
      <c r="H147" s="11"/>
      <c r="I147" s="11"/>
      <c r="J147" s="11"/>
    </row>
    <row r="148" spans="4:10" ht="10.5">
      <c r="D148" s="11"/>
      <c r="E148" s="11"/>
      <c r="F148" s="14"/>
      <c r="G148" s="11"/>
      <c r="H148" s="11"/>
      <c r="I148" s="11"/>
      <c r="J148" s="11"/>
    </row>
    <row r="149" spans="4:10" ht="10.5">
      <c r="D149" s="11"/>
      <c r="E149" s="11"/>
      <c r="F149" s="14"/>
      <c r="G149" s="11"/>
      <c r="H149" s="11"/>
      <c r="I149" s="11"/>
      <c r="J149" s="11"/>
    </row>
    <row r="150" spans="4:10" ht="10.5">
      <c r="D150" s="11"/>
      <c r="E150" s="11"/>
      <c r="F150" s="14"/>
      <c r="G150" s="11"/>
      <c r="H150" s="11"/>
      <c r="I150" s="11"/>
      <c r="J150" s="11"/>
    </row>
    <row r="151" spans="4:10" ht="10.5">
      <c r="D151" s="11"/>
      <c r="E151" s="11"/>
      <c r="F151" s="14"/>
      <c r="G151" s="11"/>
      <c r="H151" s="11"/>
      <c r="I151" s="11"/>
      <c r="J151" s="11"/>
    </row>
    <row r="152" spans="4:10" ht="10.5">
      <c r="D152" s="11"/>
      <c r="E152" s="11"/>
      <c r="F152" s="14"/>
      <c r="G152" s="11"/>
      <c r="H152" s="11"/>
      <c r="I152" s="11"/>
      <c r="J152" s="11"/>
    </row>
    <row r="153" spans="4:10" ht="10.5">
      <c r="D153" s="11"/>
      <c r="E153" s="11"/>
      <c r="F153" s="14"/>
      <c r="G153" s="11"/>
      <c r="H153" s="11"/>
      <c r="I153" s="11"/>
      <c r="J153" s="11"/>
    </row>
    <row r="154" spans="4:10" ht="10.5">
      <c r="D154" s="11"/>
      <c r="E154" s="11"/>
      <c r="F154" s="14"/>
      <c r="G154" s="11"/>
      <c r="H154" s="11"/>
      <c r="I154" s="11"/>
      <c r="J154" s="11"/>
    </row>
    <row r="155" spans="4:10" ht="10.5">
      <c r="D155" s="11"/>
      <c r="E155" s="11"/>
      <c r="F155" s="11"/>
      <c r="G155" s="11"/>
      <c r="H155" s="11"/>
      <c r="I155" s="11"/>
      <c r="J155" s="11"/>
    </row>
    <row r="156" spans="4:10" ht="10.5">
      <c r="D156" s="11"/>
      <c r="E156" s="11"/>
      <c r="F156" s="11"/>
      <c r="G156" s="11"/>
      <c r="H156" s="11"/>
      <c r="I156" s="11"/>
      <c r="J156" s="11"/>
    </row>
    <row r="157" spans="4:10" ht="10.5">
      <c r="D157" s="11"/>
      <c r="E157" s="11"/>
      <c r="F157" s="11"/>
      <c r="G157" s="11"/>
      <c r="H157" s="11"/>
      <c r="I157" s="11"/>
      <c r="J157" s="11"/>
    </row>
    <row r="158" spans="4:10" ht="10.5">
      <c r="D158" s="11"/>
      <c r="E158" s="11"/>
      <c r="F158" s="11"/>
      <c r="G158" s="11"/>
      <c r="H158" s="11"/>
      <c r="I158" s="11"/>
      <c r="J158" s="11"/>
    </row>
    <row r="159" spans="4:10" ht="10.5">
      <c r="D159" s="11"/>
      <c r="E159" s="11"/>
      <c r="F159" s="11"/>
      <c r="G159" s="11"/>
      <c r="H159" s="11"/>
      <c r="I159" s="11"/>
      <c r="J159" s="11"/>
    </row>
    <row r="160" spans="4:10" ht="10.5">
      <c r="D160" s="11"/>
      <c r="E160" s="11"/>
      <c r="F160" s="11"/>
      <c r="G160" s="11"/>
      <c r="H160" s="11"/>
      <c r="I160" s="11"/>
      <c r="J160" s="11"/>
    </row>
    <row r="161" spans="4:10" ht="10.5">
      <c r="D161" s="11"/>
      <c r="E161" s="11"/>
      <c r="F161" s="11"/>
      <c r="G161" s="11"/>
      <c r="H161" s="11"/>
      <c r="I161" s="11"/>
      <c r="J161" s="11"/>
    </row>
    <row r="162" spans="4:10" ht="10.5">
      <c r="D162" s="11"/>
      <c r="E162" s="11"/>
      <c r="F162" s="11"/>
      <c r="G162" s="11"/>
      <c r="H162" s="11"/>
      <c r="I162" s="11"/>
      <c r="J162" s="11"/>
    </row>
    <row r="163" spans="4:10" ht="10.5">
      <c r="D163" s="11"/>
      <c r="E163" s="11"/>
      <c r="F163" s="11"/>
      <c r="G163" s="11"/>
      <c r="H163" s="11"/>
      <c r="I163" s="11"/>
      <c r="J163" s="11"/>
    </row>
    <row r="164" spans="4:10" ht="10.5">
      <c r="D164" s="11"/>
      <c r="E164" s="11"/>
      <c r="F164" s="11"/>
      <c r="G164" s="11"/>
      <c r="H164" s="11"/>
      <c r="I164" s="11"/>
      <c r="J164" s="11"/>
    </row>
    <row r="165" spans="4:10" ht="10.5">
      <c r="D165" s="11"/>
      <c r="E165" s="11"/>
      <c r="F165" s="11"/>
      <c r="G165" s="11"/>
      <c r="H165" s="11"/>
      <c r="I165" s="11"/>
      <c r="J165" s="11"/>
    </row>
    <row r="166" spans="4:10" ht="10.5">
      <c r="D166" s="11"/>
      <c r="E166" s="11"/>
      <c r="F166" s="11"/>
      <c r="G166" s="11"/>
      <c r="H166" s="11"/>
      <c r="I166" s="11"/>
      <c r="J166" s="11"/>
    </row>
    <row r="167" spans="4:10" ht="10.5">
      <c r="D167" s="11"/>
      <c r="E167" s="11"/>
      <c r="F167" s="11"/>
      <c r="G167" s="11"/>
      <c r="H167" s="11"/>
      <c r="I167" s="11"/>
      <c r="J167" s="11"/>
    </row>
    <row r="168" spans="4:10" ht="10.5">
      <c r="D168" s="11"/>
      <c r="E168" s="11"/>
      <c r="F168" s="11"/>
      <c r="G168" s="11"/>
      <c r="H168" s="11"/>
      <c r="I168" s="11"/>
      <c r="J168" s="11"/>
    </row>
    <row r="169" spans="4:10" ht="10.5">
      <c r="D169" s="11"/>
      <c r="E169" s="11"/>
      <c r="F169" s="11"/>
      <c r="G169" s="11"/>
      <c r="H169" s="11"/>
      <c r="I169" s="11"/>
      <c r="J169" s="11"/>
    </row>
    <row r="170" spans="4:10" ht="10.5">
      <c r="D170" s="11"/>
      <c r="E170" s="11"/>
      <c r="F170" s="11"/>
      <c r="G170" s="11"/>
      <c r="H170" s="11"/>
      <c r="I170" s="11"/>
      <c r="J170" s="11"/>
    </row>
    <row r="171" spans="4:10" ht="10.5">
      <c r="D171" s="11"/>
      <c r="E171" s="11"/>
      <c r="F171" s="11"/>
      <c r="G171" s="11"/>
      <c r="H171" s="11"/>
      <c r="I171" s="11"/>
      <c r="J171" s="11"/>
    </row>
    <row r="172" spans="4:10" ht="10.5">
      <c r="D172" s="11"/>
      <c r="E172" s="11"/>
      <c r="F172" s="11"/>
      <c r="G172" s="11"/>
      <c r="H172" s="11"/>
      <c r="I172" s="11"/>
      <c r="J172" s="11"/>
    </row>
    <row r="173" spans="4:10" ht="10.5">
      <c r="D173" s="11"/>
      <c r="E173" s="11"/>
      <c r="F173" s="11"/>
      <c r="G173" s="11"/>
      <c r="H173" s="11"/>
      <c r="I173" s="11"/>
      <c r="J173" s="11"/>
    </row>
    <row r="174" spans="4:10" ht="10.5">
      <c r="D174" s="11"/>
      <c r="E174" s="11"/>
      <c r="F174" s="11"/>
      <c r="G174" s="11"/>
      <c r="H174" s="11"/>
      <c r="I174" s="11"/>
      <c r="J174" s="11"/>
    </row>
    <row r="175" spans="4:10" ht="10.5">
      <c r="D175" s="11"/>
      <c r="E175" s="11"/>
      <c r="F175" s="11"/>
      <c r="G175" s="11"/>
      <c r="H175" s="11"/>
      <c r="I175" s="11"/>
      <c r="J175" s="11"/>
    </row>
    <row r="176" spans="4:10" ht="10.5">
      <c r="D176" s="11"/>
      <c r="E176" s="11"/>
      <c r="F176" s="11"/>
      <c r="G176" s="11"/>
      <c r="H176" s="11"/>
      <c r="I176" s="11"/>
      <c r="J176" s="11"/>
    </row>
    <row r="177" spans="4:10" ht="10.5">
      <c r="D177" s="11"/>
      <c r="E177" s="11"/>
      <c r="F177" s="11"/>
      <c r="G177" s="11"/>
      <c r="H177" s="11"/>
      <c r="I177" s="11"/>
      <c r="J177" s="11"/>
    </row>
    <row r="178" spans="4:10" ht="10.5">
      <c r="D178" s="11"/>
      <c r="E178" s="11"/>
      <c r="F178" s="11"/>
      <c r="G178" s="11"/>
      <c r="H178" s="11"/>
      <c r="I178" s="11"/>
      <c r="J178" s="11"/>
    </row>
    <row r="179" spans="4:10" ht="10.5">
      <c r="D179" s="11"/>
      <c r="E179" s="11"/>
      <c r="F179" s="11"/>
      <c r="G179" s="11"/>
      <c r="H179" s="11"/>
      <c r="I179" s="11"/>
      <c r="J179" s="11"/>
    </row>
    <row r="180" spans="4:10" ht="10.5">
      <c r="D180" s="11"/>
      <c r="E180" s="11"/>
      <c r="F180" s="11"/>
      <c r="G180" s="11"/>
      <c r="H180" s="11"/>
      <c r="I180" s="11"/>
      <c r="J180" s="11"/>
    </row>
    <row r="181" spans="4:10" ht="10.5">
      <c r="D181" s="11"/>
      <c r="E181" s="11"/>
      <c r="F181" s="11"/>
      <c r="G181" s="11"/>
      <c r="H181" s="11"/>
      <c r="I181" s="11"/>
      <c r="J181" s="11"/>
    </row>
    <row r="182" spans="4:10" ht="10.5">
      <c r="D182" s="11"/>
      <c r="E182" s="11"/>
      <c r="F182" s="11"/>
      <c r="G182" s="11"/>
      <c r="H182" s="11"/>
      <c r="I182" s="11"/>
      <c r="J182" s="11"/>
    </row>
    <row r="183" spans="4:10" ht="10.5">
      <c r="D183" s="11"/>
      <c r="E183" s="11"/>
      <c r="F183" s="11"/>
      <c r="G183" s="11"/>
      <c r="H183" s="11"/>
      <c r="I183" s="11"/>
      <c r="J183" s="11"/>
    </row>
    <row r="184" spans="4:10" ht="10.5">
      <c r="D184" s="11"/>
      <c r="E184" s="11"/>
      <c r="F184" s="11"/>
      <c r="G184" s="11"/>
      <c r="H184" s="11"/>
      <c r="I184" s="11"/>
      <c r="J184" s="11"/>
    </row>
    <row r="185" spans="4:10" ht="10.5">
      <c r="D185" s="11"/>
      <c r="E185" s="11"/>
      <c r="F185" s="11"/>
      <c r="G185" s="11"/>
      <c r="H185" s="11"/>
      <c r="I185" s="11"/>
      <c r="J185" s="11"/>
    </row>
    <row r="186" spans="4:10" ht="10.5">
      <c r="D186" s="11"/>
      <c r="E186" s="11"/>
      <c r="F186" s="11"/>
      <c r="G186" s="11"/>
      <c r="H186" s="11"/>
      <c r="I186" s="11"/>
      <c r="J186" s="11"/>
    </row>
    <row r="187" spans="4:10" ht="10.5">
      <c r="D187" s="11"/>
      <c r="E187" s="11"/>
      <c r="F187" s="11"/>
      <c r="G187" s="11"/>
      <c r="H187" s="11"/>
      <c r="I187" s="11"/>
      <c r="J187" s="11"/>
    </row>
    <row r="188" spans="4:10" ht="10.5">
      <c r="D188" s="11"/>
      <c r="E188" s="11"/>
      <c r="F188" s="11"/>
      <c r="G188" s="11"/>
      <c r="H188" s="11"/>
      <c r="I188" s="11"/>
      <c r="J188" s="11"/>
    </row>
    <row r="189" spans="4:10" ht="10.5">
      <c r="D189" s="11"/>
      <c r="E189" s="11"/>
      <c r="F189" s="11"/>
      <c r="G189" s="11"/>
      <c r="H189" s="11"/>
      <c r="I189" s="11"/>
      <c r="J189" s="11"/>
    </row>
    <row r="190" spans="4:10" ht="10.5">
      <c r="D190" s="11"/>
      <c r="E190" s="11"/>
      <c r="F190" s="11"/>
      <c r="G190" s="11"/>
      <c r="H190" s="11"/>
      <c r="I190" s="11"/>
      <c r="J190" s="11"/>
    </row>
    <row r="191" spans="4:10" ht="10.5">
      <c r="D191" s="11"/>
      <c r="E191" s="11"/>
      <c r="F191" s="11"/>
      <c r="G191" s="11"/>
      <c r="H191" s="11"/>
      <c r="I191" s="11"/>
      <c r="J191" s="11"/>
    </row>
    <row r="192" spans="4:10" ht="10.5">
      <c r="D192" s="11"/>
      <c r="E192" s="11"/>
      <c r="F192" s="11"/>
      <c r="G192" s="11"/>
      <c r="H192" s="11"/>
      <c r="I192" s="11"/>
      <c r="J192" s="11"/>
    </row>
    <row r="193" spans="4:10" ht="10.5">
      <c r="D193" s="11"/>
      <c r="E193" s="11"/>
      <c r="F193" s="11"/>
      <c r="G193" s="11"/>
      <c r="H193" s="11"/>
      <c r="I193" s="11"/>
      <c r="J193" s="11"/>
    </row>
    <row r="194" spans="4:10" ht="10.5">
      <c r="D194" s="11"/>
      <c r="E194" s="11"/>
      <c r="F194" s="11"/>
      <c r="G194" s="11"/>
      <c r="H194" s="11"/>
      <c r="I194" s="11"/>
      <c r="J194" s="11"/>
    </row>
    <row r="195" spans="4:10" ht="10.5">
      <c r="D195" s="11"/>
      <c r="E195" s="11"/>
      <c r="F195" s="11"/>
      <c r="G195" s="11"/>
      <c r="H195" s="11"/>
      <c r="I195" s="11"/>
      <c r="J195" s="11"/>
    </row>
    <row r="196" spans="4:10" ht="10.5">
      <c r="D196" s="11"/>
      <c r="E196" s="11"/>
      <c r="F196" s="11"/>
      <c r="G196" s="11"/>
      <c r="H196" s="11"/>
      <c r="I196" s="11"/>
      <c r="J196" s="11"/>
    </row>
    <row r="197" spans="4:10" ht="10.5">
      <c r="D197" s="11"/>
      <c r="E197" s="11"/>
      <c r="F197" s="11"/>
      <c r="G197" s="11"/>
      <c r="H197" s="11"/>
      <c r="I197" s="11"/>
      <c r="J197" s="11"/>
    </row>
    <row r="198" spans="4:10" ht="10.5">
      <c r="D198" s="11"/>
      <c r="E198" s="11"/>
      <c r="F198" s="11"/>
      <c r="G198" s="11"/>
      <c r="H198" s="11"/>
      <c r="I198" s="11"/>
      <c r="J198" s="11"/>
    </row>
    <row r="199" spans="4:10" ht="10.5">
      <c r="D199" s="11"/>
      <c r="E199" s="11"/>
      <c r="F199" s="11"/>
      <c r="G199" s="11"/>
      <c r="H199" s="11"/>
      <c r="I199" s="11"/>
      <c r="J199" s="11"/>
    </row>
    <row r="200" spans="4:10" ht="10.5">
      <c r="D200" s="11"/>
      <c r="E200" s="11"/>
      <c r="F200" s="11"/>
      <c r="G200" s="11"/>
      <c r="H200" s="11"/>
      <c r="I200" s="11"/>
      <c r="J200" s="11"/>
    </row>
    <row r="201" spans="4:10" ht="10.5">
      <c r="D201" s="11"/>
      <c r="E201" s="11"/>
      <c r="F201" s="11"/>
      <c r="G201" s="11"/>
      <c r="H201" s="11"/>
      <c r="I201" s="11"/>
      <c r="J201" s="11"/>
    </row>
    <row r="202" spans="4:10" ht="10.5">
      <c r="D202" s="11"/>
      <c r="E202" s="11"/>
      <c r="F202" s="11"/>
      <c r="G202" s="11"/>
      <c r="H202" s="11"/>
      <c r="I202" s="11"/>
      <c r="J202" s="11"/>
    </row>
    <row r="203" spans="4:10" ht="10.5">
      <c r="D203" s="11"/>
      <c r="E203" s="11"/>
      <c r="F203" s="11"/>
      <c r="G203" s="11"/>
      <c r="H203" s="11"/>
      <c r="I203" s="11"/>
      <c r="J203" s="11"/>
    </row>
    <row r="204" spans="4:10" ht="10.5">
      <c r="D204" s="11"/>
      <c r="E204" s="11"/>
      <c r="F204" s="11"/>
      <c r="G204" s="11"/>
      <c r="H204" s="11"/>
      <c r="I204" s="11"/>
      <c r="J204" s="11"/>
    </row>
    <row r="205" spans="4:10" ht="10.5">
      <c r="D205" s="11"/>
      <c r="E205" s="11"/>
      <c r="F205" s="11"/>
      <c r="G205" s="11"/>
      <c r="H205" s="11"/>
      <c r="I205" s="11"/>
      <c r="J205" s="11"/>
    </row>
    <row r="206" spans="4:10" ht="10.5">
      <c r="D206" s="11"/>
      <c r="E206" s="11"/>
      <c r="F206" s="11"/>
      <c r="G206" s="11"/>
      <c r="H206" s="11"/>
      <c r="I206" s="11"/>
      <c r="J206" s="11"/>
    </row>
    <row r="207" spans="4:10" ht="10.5">
      <c r="D207" s="11"/>
      <c r="E207" s="11"/>
      <c r="F207" s="11"/>
      <c r="G207" s="11"/>
      <c r="H207" s="11"/>
      <c r="I207" s="11"/>
      <c r="J207" s="11"/>
    </row>
    <row r="208" spans="4:10" ht="10.5">
      <c r="D208" s="11"/>
      <c r="E208" s="11"/>
      <c r="F208" s="11"/>
      <c r="G208" s="11"/>
      <c r="H208" s="11"/>
      <c r="I208" s="11"/>
      <c r="J208" s="11"/>
    </row>
    <row r="209" spans="4:10" ht="10.5">
      <c r="D209" s="11"/>
      <c r="E209" s="11"/>
      <c r="F209" s="11"/>
      <c r="G209" s="11"/>
      <c r="H209" s="11"/>
      <c r="I209" s="11"/>
      <c r="J209" s="11"/>
    </row>
    <row r="210" spans="4:10" ht="10.5">
      <c r="D210" s="11"/>
      <c r="E210" s="11"/>
      <c r="F210" s="11"/>
      <c r="G210" s="11"/>
      <c r="H210" s="11"/>
      <c r="I210" s="11"/>
      <c r="J210" s="11"/>
    </row>
    <row r="211" spans="4:10" ht="10.5">
      <c r="D211" s="11"/>
      <c r="E211" s="11"/>
      <c r="F211" s="11"/>
      <c r="G211" s="11"/>
      <c r="H211" s="11"/>
      <c r="I211" s="11"/>
      <c r="J211" s="11"/>
    </row>
    <row r="212" spans="4:10" ht="10.5">
      <c r="D212" s="11"/>
      <c r="E212" s="11"/>
      <c r="F212" s="11"/>
      <c r="G212" s="11"/>
      <c r="H212" s="11"/>
      <c r="I212" s="11"/>
      <c r="J212" s="11"/>
    </row>
    <row r="213" spans="4:10" ht="10.5">
      <c r="D213" s="11"/>
      <c r="E213" s="11"/>
      <c r="F213" s="11"/>
      <c r="G213" s="11"/>
      <c r="H213" s="11"/>
      <c r="I213" s="11"/>
      <c r="J213" s="11"/>
    </row>
    <row r="214" spans="4:10" ht="10.5">
      <c r="D214" s="11"/>
      <c r="E214" s="11"/>
      <c r="F214" s="11"/>
      <c r="G214" s="11"/>
      <c r="H214" s="11"/>
      <c r="I214" s="11"/>
      <c r="J214" s="11"/>
    </row>
    <row r="215" spans="4:10" ht="10.5">
      <c r="D215" s="11"/>
      <c r="E215" s="11"/>
      <c r="F215" s="11"/>
      <c r="G215" s="11"/>
      <c r="H215" s="11"/>
      <c r="I215" s="11"/>
      <c r="J215" s="11"/>
    </row>
    <row r="216" spans="4:10" ht="10.5">
      <c r="D216" s="11"/>
      <c r="E216" s="11"/>
      <c r="F216" s="11"/>
      <c r="G216" s="11"/>
      <c r="H216" s="11"/>
      <c r="I216" s="11"/>
      <c r="J216" s="11"/>
    </row>
    <row r="217" spans="4:10" ht="10.5">
      <c r="D217" s="11"/>
      <c r="E217" s="11"/>
      <c r="F217" s="11"/>
      <c r="G217" s="11"/>
      <c r="H217" s="11"/>
      <c r="I217" s="11"/>
      <c r="J217" s="11"/>
    </row>
    <row r="218" spans="4:10" ht="10.5">
      <c r="D218" s="11"/>
      <c r="E218" s="11"/>
      <c r="F218" s="11"/>
      <c r="G218" s="11"/>
      <c r="H218" s="11"/>
      <c r="I218" s="11"/>
      <c r="J218" s="11"/>
    </row>
    <row r="219" spans="4:10" ht="10.5">
      <c r="D219" s="11"/>
      <c r="E219" s="11"/>
      <c r="F219" s="11"/>
      <c r="G219" s="11"/>
      <c r="H219" s="11"/>
      <c r="I219" s="11"/>
      <c r="J219" s="11"/>
    </row>
    <row r="220" spans="4:10" ht="10.5">
      <c r="D220" s="11"/>
      <c r="E220" s="11"/>
      <c r="F220" s="11"/>
      <c r="G220" s="11"/>
      <c r="H220" s="11"/>
      <c r="I220" s="11"/>
      <c r="J220" s="11"/>
    </row>
    <row r="221" spans="4:10" ht="10.5">
      <c r="D221" s="11"/>
      <c r="E221" s="11"/>
      <c r="F221" s="11"/>
      <c r="G221" s="11"/>
      <c r="H221" s="11"/>
      <c r="I221" s="11"/>
      <c r="J221" s="11"/>
    </row>
    <row r="222" spans="4:10" ht="10.5">
      <c r="D222" s="11"/>
      <c r="E222" s="11"/>
      <c r="F222" s="11"/>
      <c r="G222" s="11"/>
      <c r="H222" s="11"/>
      <c r="I222" s="11"/>
      <c r="J222" s="11"/>
    </row>
    <row r="223" spans="4:10" ht="10.5">
      <c r="D223" s="11"/>
      <c r="E223" s="11"/>
      <c r="F223" s="11"/>
      <c r="G223" s="11"/>
      <c r="H223" s="11"/>
      <c r="I223" s="11"/>
      <c r="J223" s="11"/>
    </row>
    <row r="224" spans="4:10" ht="10.5">
      <c r="D224" s="11"/>
      <c r="E224" s="11"/>
      <c r="F224" s="11"/>
      <c r="G224" s="11"/>
      <c r="H224" s="11"/>
      <c r="I224" s="11"/>
      <c r="J224" s="11"/>
    </row>
    <row r="225" spans="4:10" ht="10.5">
      <c r="D225" s="11"/>
      <c r="E225" s="11"/>
      <c r="F225" s="11"/>
      <c r="G225" s="11"/>
      <c r="H225" s="11"/>
      <c r="I225" s="11"/>
      <c r="J225" s="11"/>
    </row>
    <row r="226" spans="4:10" ht="10.5">
      <c r="D226" s="11"/>
      <c r="E226" s="11"/>
      <c r="F226" s="11"/>
      <c r="G226" s="11"/>
      <c r="H226" s="11"/>
      <c r="I226" s="11"/>
      <c r="J226" s="11"/>
    </row>
    <row r="227" spans="4:10" ht="10.5">
      <c r="D227" s="11"/>
      <c r="E227" s="11"/>
      <c r="F227" s="11"/>
      <c r="G227" s="11"/>
      <c r="H227" s="11"/>
      <c r="I227" s="11"/>
      <c r="J227" s="11"/>
    </row>
    <row r="228" spans="4:10" ht="10.5">
      <c r="D228" s="11"/>
      <c r="E228" s="11"/>
      <c r="F228" s="11"/>
      <c r="G228" s="11"/>
      <c r="H228" s="11"/>
      <c r="I228" s="11"/>
      <c r="J228" s="11"/>
    </row>
    <row r="229" spans="4:10" ht="10.5">
      <c r="D229" s="11"/>
      <c r="E229" s="11"/>
      <c r="F229" s="11"/>
      <c r="G229" s="11"/>
      <c r="H229" s="11"/>
      <c r="I229" s="11"/>
      <c r="J229" s="11"/>
    </row>
    <row r="230" spans="4:10" ht="10.5">
      <c r="D230" s="11"/>
      <c r="E230" s="11"/>
      <c r="F230" s="11"/>
      <c r="G230" s="11"/>
      <c r="H230" s="11"/>
      <c r="I230" s="11"/>
      <c r="J230" s="11"/>
    </row>
    <row r="231" spans="4:10" ht="10.5">
      <c r="D231" s="11"/>
      <c r="E231" s="11"/>
      <c r="F231" s="11"/>
      <c r="G231" s="11"/>
      <c r="H231" s="11"/>
      <c r="I231" s="11"/>
      <c r="J231" s="11"/>
    </row>
    <row r="232" spans="4:10" ht="10.5">
      <c r="D232" s="11"/>
      <c r="E232" s="11"/>
      <c r="F232" s="11"/>
      <c r="G232" s="11"/>
      <c r="H232" s="11"/>
      <c r="I232" s="11"/>
      <c r="J232" s="11"/>
    </row>
    <row r="233" spans="4:10" ht="10.5">
      <c r="D233" s="11"/>
      <c r="E233" s="11"/>
      <c r="F233" s="11"/>
      <c r="G233" s="11"/>
      <c r="H233" s="11"/>
      <c r="I233" s="11"/>
      <c r="J233" s="11"/>
    </row>
    <row r="234" spans="4:10" ht="10.5">
      <c r="D234" s="11"/>
      <c r="E234" s="11"/>
      <c r="F234" s="11"/>
      <c r="G234" s="11"/>
      <c r="H234" s="11"/>
      <c r="I234" s="11"/>
      <c r="J234" s="11"/>
    </row>
    <row r="235" spans="4:10" ht="10.5">
      <c r="D235" s="11"/>
      <c r="E235" s="11"/>
      <c r="F235" s="11"/>
      <c r="G235" s="11"/>
      <c r="H235" s="11"/>
      <c r="I235" s="11"/>
      <c r="J235" s="11"/>
    </row>
    <row r="236" spans="4:10" ht="10.5">
      <c r="D236" s="11"/>
      <c r="E236" s="11"/>
      <c r="F236" s="11"/>
      <c r="G236" s="11"/>
      <c r="H236" s="11"/>
      <c r="I236" s="11"/>
      <c r="J236" s="11"/>
    </row>
    <row r="237" spans="4:10" ht="10.5">
      <c r="D237" s="11"/>
      <c r="E237" s="11"/>
      <c r="F237" s="11"/>
      <c r="G237" s="11"/>
      <c r="H237" s="11"/>
      <c r="I237" s="11"/>
      <c r="J237" s="11"/>
    </row>
    <row r="238" spans="4:10" ht="10.5">
      <c r="D238" s="11"/>
      <c r="E238" s="11"/>
      <c r="F238" s="11"/>
      <c r="G238" s="11"/>
      <c r="H238" s="11"/>
      <c r="I238" s="11"/>
      <c r="J238" s="11"/>
    </row>
    <row r="239" spans="4:10" ht="10.5">
      <c r="D239" s="11"/>
      <c r="E239" s="11"/>
      <c r="F239" s="11"/>
      <c r="G239" s="11"/>
      <c r="H239" s="11"/>
      <c r="I239" s="11"/>
      <c r="J239" s="11"/>
    </row>
    <row r="240" spans="4:10" ht="10.5">
      <c r="D240" s="11"/>
      <c r="E240" s="11"/>
      <c r="F240" s="11"/>
      <c r="G240" s="11"/>
      <c r="H240" s="11"/>
      <c r="I240" s="11"/>
      <c r="J240" s="11"/>
    </row>
    <row r="241" spans="4:10" ht="10.5">
      <c r="D241" s="11"/>
      <c r="E241" s="11"/>
      <c r="F241" s="11"/>
      <c r="G241" s="11"/>
      <c r="H241" s="11"/>
      <c r="I241" s="11"/>
      <c r="J241" s="11"/>
    </row>
    <row r="242" spans="4:10" ht="10.5">
      <c r="D242" s="11"/>
      <c r="E242" s="11"/>
      <c r="F242" s="11"/>
      <c r="G242" s="11"/>
      <c r="H242" s="11"/>
      <c r="I242" s="11"/>
      <c r="J242" s="11"/>
    </row>
    <row r="243" spans="4:10" ht="10.5">
      <c r="D243" s="11"/>
      <c r="E243" s="11"/>
      <c r="F243" s="11"/>
      <c r="G243" s="11"/>
      <c r="H243" s="11"/>
      <c r="I243" s="11"/>
      <c r="J243" s="11"/>
    </row>
    <row r="244" spans="4:10" ht="10.5">
      <c r="D244" s="11"/>
      <c r="E244" s="11"/>
      <c r="F244" s="11"/>
      <c r="G244" s="11"/>
      <c r="H244" s="11"/>
      <c r="I244" s="11"/>
      <c r="J244" s="11"/>
    </row>
    <row r="245" spans="4:10" ht="10.5">
      <c r="D245" s="11"/>
      <c r="E245" s="11"/>
      <c r="F245" s="11"/>
      <c r="G245" s="11"/>
      <c r="H245" s="11"/>
      <c r="I245" s="11"/>
      <c r="J245" s="11"/>
    </row>
    <row r="246" spans="4:10" ht="10.5">
      <c r="D246" s="11"/>
      <c r="E246" s="11"/>
      <c r="F246" s="11"/>
      <c r="G246" s="11"/>
      <c r="H246" s="11"/>
      <c r="I246" s="11"/>
      <c r="J246" s="11"/>
    </row>
    <row r="247" spans="4:10" ht="10.5">
      <c r="D247" s="11"/>
      <c r="E247" s="11"/>
      <c r="F247" s="11"/>
      <c r="G247" s="11"/>
      <c r="H247" s="11"/>
      <c r="I247" s="11"/>
      <c r="J247" s="11"/>
    </row>
    <row r="248" spans="4:10" ht="10.5">
      <c r="D248" s="11"/>
      <c r="E248" s="11"/>
      <c r="F248" s="11"/>
      <c r="G248" s="11"/>
      <c r="H248" s="11"/>
      <c r="I248" s="11"/>
      <c r="J248" s="11"/>
    </row>
    <row r="249" spans="4:10" ht="10.5">
      <c r="D249" s="11"/>
      <c r="E249" s="11"/>
      <c r="F249" s="11"/>
      <c r="G249" s="11"/>
      <c r="H249" s="11"/>
      <c r="I249" s="11"/>
      <c r="J249" s="11"/>
    </row>
    <row r="250" spans="4:10" ht="10.5">
      <c r="D250" s="11"/>
      <c r="E250" s="11"/>
      <c r="F250" s="11"/>
      <c r="G250" s="11"/>
      <c r="H250" s="11"/>
      <c r="I250" s="11"/>
      <c r="J250" s="11"/>
    </row>
    <row r="251" spans="4:10" ht="10.5">
      <c r="D251" s="11"/>
      <c r="E251" s="11"/>
      <c r="F251" s="11"/>
      <c r="G251" s="11"/>
      <c r="H251" s="11"/>
      <c r="I251" s="11"/>
      <c r="J251" s="11"/>
    </row>
    <row r="252" spans="4:10" ht="10.5">
      <c r="D252" s="11"/>
      <c r="E252" s="11"/>
      <c r="F252" s="11"/>
      <c r="G252" s="11"/>
      <c r="H252" s="11"/>
      <c r="I252" s="11"/>
      <c r="J252" s="11"/>
    </row>
    <row r="253" spans="4:10" ht="10.5">
      <c r="D253" s="11"/>
      <c r="E253" s="11"/>
      <c r="F253" s="11"/>
      <c r="G253" s="11"/>
      <c r="H253" s="11"/>
      <c r="I253" s="11"/>
      <c r="J253" s="11"/>
    </row>
    <row r="254" spans="4:10" ht="10.5">
      <c r="D254" s="11"/>
      <c r="E254" s="11"/>
      <c r="F254" s="11"/>
      <c r="G254" s="11"/>
      <c r="H254" s="11"/>
      <c r="I254" s="11"/>
      <c r="J254" s="11"/>
    </row>
    <row r="255" spans="4:10" ht="10.5">
      <c r="D255" s="11"/>
      <c r="E255" s="11"/>
      <c r="F255" s="11"/>
      <c r="G255" s="11"/>
      <c r="H255" s="11"/>
      <c r="I255" s="11"/>
      <c r="J255" s="11"/>
    </row>
    <row r="256" spans="4:10" ht="10.5">
      <c r="D256" s="11"/>
      <c r="E256" s="11"/>
      <c r="F256" s="11"/>
      <c r="G256" s="11"/>
      <c r="H256" s="11"/>
      <c r="I256" s="11"/>
      <c r="J256" s="11"/>
    </row>
    <row r="257" spans="4:10" ht="10.5">
      <c r="D257" s="11"/>
      <c r="E257" s="11"/>
      <c r="F257" s="11"/>
      <c r="G257" s="11"/>
      <c r="H257" s="11"/>
      <c r="I257" s="11"/>
      <c r="J257" s="11"/>
    </row>
    <row r="258" spans="4:10" ht="10.5">
      <c r="D258" s="11"/>
      <c r="E258" s="11"/>
      <c r="F258" s="11"/>
      <c r="G258" s="11"/>
      <c r="H258" s="11"/>
      <c r="I258" s="11"/>
      <c r="J258" s="11"/>
    </row>
    <row r="259" spans="4:10" ht="10.5">
      <c r="D259" s="11"/>
      <c r="E259" s="11"/>
      <c r="F259" s="11"/>
      <c r="G259" s="11"/>
      <c r="H259" s="11"/>
      <c r="I259" s="11"/>
      <c r="J259" s="11"/>
    </row>
    <row r="260" spans="4:10" ht="10.5">
      <c r="D260" s="11"/>
      <c r="E260" s="11"/>
      <c r="F260" s="11"/>
      <c r="G260" s="11"/>
      <c r="H260" s="11"/>
      <c r="I260" s="11"/>
      <c r="J260" s="11"/>
    </row>
    <row r="261" spans="4:10" ht="10.5">
      <c r="D261" s="11"/>
      <c r="E261" s="11"/>
      <c r="F261" s="11"/>
      <c r="G261" s="11"/>
      <c r="H261" s="11"/>
      <c r="I261" s="11"/>
      <c r="J261" s="11"/>
    </row>
    <row r="262" spans="4:10" ht="10.5">
      <c r="D262" s="11"/>
      <c r="E262" s="11"/>
      <c r="F262" s="11"/>
      <c r="G262" s="11"/>
      <c r="H262" s="11"/>
      <c r="I262" s="11"/>
      <c r="J262" s="11"/>
    </row>
    <row r="263" spans="4:10" ht="10.5">
      <c r="D263" s="11"/>
      <c r="E263" s="11"/>
      <c r="F263" s="11"/>
      <c r="G263" s="11"/>
      <c r="H263" s="11"/>
      <c r="I263" s="11"/>
      <c r="J263" s="11"/>
    </row>
    <row r="264" spans="4:10" ht="10.5">
      <c r="D264" s="11"/>
      <c r="E264" s="11"/>
      <c r="F264" s="11"/>
      <c r="G264" s="11"/>
      <c r="H264" s="11"/>
      <c r="I264" s="11"/>
      <c r="J264" s="11"/>
    </row>
    <row r="265" spans="4:10" ht="10.5">
      <c r="D265" s="11"/>
      <c r="E265" s="11"/>
      <c r="F265" s="11"/>
      <c r="G265" s="11"/>
      <c r="H265" s="11"/>
      <c r="I265" s="11"/>
      <c r="J265" s="11"/>
    </row>
    <row r="266" spans="4:10" ht="10.5">
      <c r="D266" s="11"/>
      <c r="E266" s="11"/>
      <c r="F266" s="11"/>
      <c r="G266" s="11"/>
      <c r="H266" s="11"/>
      <c r="I266" s="11"/>
      <c r="J266" s="11"/>
    </row>
    <row r="267" spans="4:10" ht="10.5">
      <c r="D267" s="11"/>
      <c r="E267" s="11"/>
      <c r="F267" s="11"/>
      <c r="G267" s="11"/>
      <c r="H267" s="11"/>
      <c r="I267" s="11"/>
      <c r="J267" s="11"/>
    </row>
    <row r="268" spans="4:10" ht="10.5">
      <c r="D268" s="11"/>
      <c r="E268" s="11"/>
      <c r="F268" s="11"/>
      <c r="G268" s="11"/>
      <c r="H268" s="11"/>
      <c r="I268" s="11"/>
      <c r="J268" s="11"/>
    </row>
    <row r="269" spans="4:10" ht="10.5">
      <c r="D269" s="11"/>
      <c r="E269" s="11"/>
      <c r="F269" s="11"/>
      <c r="G269" s="11"/>
      <c r="H269" s="11"/>
      <c r="I269" s="11"/>
      <c r="J269" s="11"/>
    </row>
    <row r="270" spans="4:10" ht="10.5">
      <c r="D270" s="11"/>
      <c r="E270" s="11"/>
      <c r="F270" s="11"/>
      <c r="G270" s="11"/>
      <c r="H270" s="11"/>
      <c r="I270" s="11"/>
      <c r="J270" s="11"/>
    </row>
    <row r="271" spans="4:10" ht="10.5">
      <c r="D271" s="11"/>
      <c r="E271" s="11"/>
      <c r="F271" s="11"/>
      <c r="G271" s="11"/>
      <c r="H271" s="11"/>
      <c r="I271" s="11"/>
      <c r="J271" s="11"/>
    </row>
    <row r="272" spans="4:10" ht="10.5">
      <c r="D272" s="11"/>
      <c r="E272" s="11"/>
      <c r="F272" s="11"/>
      <c r="G272" s="11"/>
      <c r="H272" s="11"/>
      <c r="I272" s="11"/>
      <c r="J272" s="11"/>
    </row>
    <row r="273" spans="4:10" ht="10.5">
      <c r="D273" s="11"/>
      <c r="E273" s="11"/>
      <c r="F273" s="11"/>
      <c r="G273" s="11"/>
      <c r="H273" s="11"/>
      <c r="I273" s="11"/>
      <c r="J273" s="11"/>
    </row>
    <row r="274" spans="4:10" ht="10.5">
      <c r="D274" s="11"/>
      <c r="E274" s="11"/>
      <c r="F274" s="11"/>
      <c r="G274" s="11"/>
      <c r="H274" s="11"/>
      <c r="I274" s="11"/>
      <c r="J274" s="11"/>
    </row>
    <row r="275" spans="4:10" ht="10.5">
      <c r="D275" s="11"/>
      <c r="E275" s="11"/>
      <c r="F275" s="11"/>
      <c r="G275" s="11"/>
      <c r="H275" s="11"/>
      <c r="I275" s="11"/>
      <c r="J275" s="11"/>
    </row>
    <row r="276" spans="4:10" ht="10.5">
      <c r="D276" s="11"/>
      <c r="E276" s="11"/>
      <c r="F276" s="11"/>
      <c r="G276" s="11"/>
      <c r="H276" s="11"/>
      <c r="I276" s="11"/>
      <c r="J276" s="11"/>
    </row>
    <row r="277" spans="4:10" ht="10.5">
      <c r="D277" s="11"/>
      <c r="E277" s="11"/>
      <c r="F277" s="11"/>
      <c r="G277" s="11"/>
      <c r="H277" s="11"/>
      <c r="I277" s="11"/>
      <c r="J277" s="11"/>
    </row>
    <row r="278" spans="4:10" ht="10.5">
      <c r="D278" s="11"/>
      <c r="E278" s="11"/>
      <c r="F278" s="11"/>
      <c r="G278" s="11"/>
      <c r="H278" s="11"/>
      <c r="I278" s="11"/>
      <c r="J278" s="11"/>
    </row>
    <row r="279" spans="4:10" ht="10.5">
      <c r="D279" s="11"/>
      <c r="E279" s="11"/>
      <c r="F279" s="11"/>
      <c r="G279" s="11"/>
      <c r="H279" s="11"/>
      <c r="I279" s="11"/>
      <c r="J279" s="11"/>
    </row>
    <row r="280" spans="4:10" ht="10.5">
      <c r="D280" s="11"/>
      <c r="E280" s="11"/>
      <c r="F280" s="11"/>
      <c r="G280" s="11"/>
      <c r="H280" s="11"/>
      <c r="I280" s="11"/>
      <c r="J280" s="11"/>
    </row>
    <row r="281" spans="4:10" ht="10.5">
      <c r="D281" s="11"/>
      <c r="E281" s="11"/>
      <c r="F281" s="11"/>
      <c r="G281" s="11"/>
      <c r="H281" s="11"/>
      <c r="I281" s="11"/>
      <c r="J281" s="11"/>
    </row>
    <row r="282" spans="4:10" ht="10.5">
      <c r="D282" s="11"/>
      <c r="E282" s="11"/>
      <c r="F282" s="11"/>
      <c r="G282" s="11"/>
      <c r="H282" s="11"/>
      <c r="I282" s="11"/>
      <c r="J282" s="11"/>
    </row>
    <row r="283" spans="4:10" ht="10.5">
      <c r="D283" s="11"/>
      <c r="E283" s="11"/>
      <c r="F283" s="11"/>
      <c r="G283" s="11"/>
      <c r="H283" s="11"/>
      <c r="I283" s="11"/>
      <c r="J283" s="11"/>
    </row>
    <row r="284" spans="4:10" ht="10.5">
      <c r="D284" s="11"/>
      <c r="E284" s="11"/>
      <c r="F284" s="11"/>
      <c r="G284" s="11"/>
      <c r="H284" s="11"/>
      <c r="I284" s="11"/>
      <c r="J284" s="11"/>
    </row>
    <row r="285" spans="4:10" ht="10.5">
      <c r="D285" s="11"/>
      <c r="E285" s="11"/>
      <c r="F285" s="11"/>
      <c r="G285" s="11"/>
      <c r="H285" s="11"/>
      <c r="I285" s="11"/>
      <c r="J285" s="11"/>
    </row>
    <row r="286" spans="4:10" ht="10.5">
      <c r="D286" s="11"/>
      <c r="E286" s="11"/>
      <c r="F286" s="11"/>
      <c r="G286" s="11"/>
      <c r="H286" s="11"/>
      <c r="I286" s="11"/>
      <c r="J286" s="11"/>
    </row>
    <row r="287" spans="4:10" ht="10.5">
      <c r="D287" s="11"/>
      <c r="E287" s="11"/>
      <c r="F287" s="11"/>
      <c r="G287" s="11"/>
      <c r="H287" s="11"/>
      <c r="I287" s="11"/>
      <c r="J287" s="11"/>
    </row>
    <row r="288" spans="4:10" ht="10.5">
      <c r="D288" s="11"/>
      <c r="E288" s="11"/>
      <c r="F288" s="11"/>
      <c r="G288" s="11"/>
      <c r="H288" s="11"/>
      <c r="I288" s="11"/>
      <c r="J288" s="11"/>
    </row>
    <row r="289" spans="4:10" ht="10.5">
      <c r="D289" s="11"/>
      <c r="E289" s="11"/>
      <c r="F289" s="11"/>
      <c r="G289" s="11"/>
      <c r="H289" s="11"/>
      <c r="I289" s="11"/>
      <c r="J289" s="11"/>
    </row>
    <row r="290" spans="4:10" ht="10.5">
      <c r="D290" s="11"/>
      <c r="E290" s="11"/>
      <c r="F290" s="11"/>
      <c r="G290" s="11"/>
      <c r="H290" s="11"/>
      <c r="I290" s="11"/>
      <c r="J290" s="11"/>
    </row>
    <row r="291" spans="4:10" ht="10.5">
      <c r="D291" s="11"/>
      <c r="E291" s="11"/>
      <c r="F291" s="11"/>
      <c r="G291" s="11"/>
      <c r="H291" s="11"/>
      <c r="I291" s="11"/>
      <c r="J291" s="11"/>
    </row>
    <row r="292" spans="4:10" ht="10.5">
      <c r="D292" s="11"/>
      <c r="E292" s="11"/>
      <c r="F292" s="11"/>
      <c r="G292" s="11"/>
      <c r="H292" s="11"/>
      <c r="I292" s="11"/>
      <c r="J292" s="11"/>
    </row>
    <row r="293" spans="4:10" ht="10.5">
      <c r="D293" s="11"/>
      <c r="E293" s="11"/>
      <c r="F293" s="11"/>
      <c r="G293" s="11"/>
      <c r="H293" s="11"/>
      <c r="I293" s="11"/>
      <c r="J293" s="11"/>
    </row>
    <row r="294" spans="4:10" ht="10.5">
      <c r="D294" s="11"/>
      <c r="E294" s="11"/>
      <c r="F294" s="11"/>
      <c r="G294" s="11"/>
      <c r="H294" s="11"/>
      <c r="I294" s="11"/>
      <c r="J294" s="11"/>
    </row>
    <row r="295" spans="4:10" ht="10.5">
      <c r="D295" s="11"/>
      <c r="E295" s="11"/>
      <c r="F295" s="11"/>
      <c r="G295" s="11"/>
      <c r="H295" s="11"/>
      <c r="I295" s="11"/>
      <c r="J295" s="11"/>
    </row>
    <row r="296" spans="4:10" ht="10.5">
      <c r="D296" s="11"/>
      <c r="E296" s="11"/>
      <c r="F296" s="11"/>
      <c r="G296" s="11"/>
      <c r="H296" s="11"/>
      <c r="I296" s="11"/>
      <c r="J296" s="11"/>
    </row>
    <row r="297" spans="4:10" ht="10.5">
      <c r="D297" s="11"/>
      <c r="E297" s="11"/>
      <c r="F297" s="11"/>
      <c r="G297" s="11"/>
      <c r="H297" s="11"/>
      <c r="I297" s="11"/>
      <c r="J297" s="11"/>
    </row>
    <row r="298" spans="4:10" ht="10.5">
      <c r="D298" s="11"/>
      <c r="E298" s="11"/>
      <c r="F298" s="11"/>
      <c r="G298" s="11"/>
      <c r="H298" s="11"/>
      <c r="I298" s="11"/>
      <c r="J298" s="11"/>
    </row>
    <row r="299" spans="4:10" ht="10.5">
      <c r="D299" s="11"/>
      <c r="E299" s="11"/>
      <c r="F299" s="11"/>
      <c r="G299" s="11"/>
      <c r="H299" s="11"/>
      <c r="I299" s="11"/>
      <c r="J299" s="11"/>
    </row>
    <row r="300" spans="4:10" ht="10.5">
      <c r="D300" s="11"/>
      <c r="E300" s="11"/>
      <c r="F300" s="11"/>
      <c r="G300" s="11"/>
      <c r="H300" s="11"/>
      <c r="I300" s="11"/>
      <c r="J300" s="11"/>
    </row>
    <row r="301" spans="4:10" ht="10.5">
      <c r="D301" s="11"/>
      <c r="E301" s="11"/>
      <c r="F301" s="11"/>
      <c r="G301" s="11"/>
      <c r="H301" s="11"/>
      <c r="I301" s="11"/>
      <c r="J301" s="11"/>
    </row>
    <row r="302" spans="4:10" ht="10.5">
      <c r="D302" s="11"/>
      <c r="E302" s="11"/>
      <c r="F302" s="11"/>
      <c r="G302" s="11"/>
      <c r="H302" s="11"/>
      <c r="I302" s="11"/>
      <c r="J302" s="11"/>
    </row>
    <row r="303" spans="4:10" ht="10.5">
      <c r="D303" s="11"/>
      <c r="E303" s="11"/>
      <c r="F303" s="11"/>
      <c r="G303" s="11"/>
      <c r="H303" s="11"/>
      <c r="I303" s="11"/>
      <c r="J303" s="11"/>
    </row>
    <row r="304" spans="4:10" ht="10.5">
      <c r="D304" s="11"/>
      <c r="E304" s="11"/>
      <c r="F304" s="11"/>
      <c r="G304" s="11"/>
      <c r="H304" s="11"/>
      <c r="I304" s="11"/>
      <c r="J304" s="11"/>
    </row>
    <row r="305" spans="4:10" ht="10.5">
      <c r="D305" s="11"/>
      <c r="E305" s="11"/>
      <c r="F305" s="11"/>
      <c r="G305" s="11"/>
      <c r="H305" s="11"/>
      <c r="I305" s="11"/>
      <c r="J305" s="11"/>
    </row>
    <row r="306" spans="4:10" ht="10.5">
      <c r="D306" s="11"/>
      <c r="E306" s="11"/>
      <c r="F306" s="11"/>
      <c r="G306" s="11"/>
      <c r="H306" s="11"/>
      <c r="I306" s="11"/>
      <c r="J306" s="11"/>
    </row>
    <row r="307" spans="4:10" ht="10.5">
      <c r="D307" s="11"/>
      <c r="E307" s="11"/>
      <c r="F307" s="11"/>
      <c r="G307" s="11"/>
      <c r="H307" s="11"/>
      <c r="I307" s="11"/>
      <c r="J307" s="11"/>
    </row>
    <row r="308" spans="4:10" ht="10.5">
      <c r="D308" s="11"/>
      <c r="E308" s="11"/>
      <c r="F308" s="11"/>
      <c r="G308" s="11"/>
      <c r="H308" s="11"/>
      <c r="I308" s="11"/>
      <c r="J308" s="11"/>
    </row>
    <row r="309" spans="4:10" ht="10.5">
      <c r="D309" s="11"/>
      <c r="E309" s="11"/>
      <c r="F309" s="11"/>
      <c r="G309" s="11"/>
      <c r="H309" s="11"/>
      <c r="I309" s="11"/>
      <c r="J309" s="11"/>
    </row>
    <row r="310" spans="4:10" ht="10.5">
      <c r="D310" s="11"/>
      <c r="E310" s="11"/>
      <c r="F310" s="11"/>
      <c r="G310" s="11"/>
      <c r="H310" s="11"/>
      <c r="I310" s="11"/>
      <c r="J310" s="11"/>
    </row>
    <row r="311" spans="4:10" ht="10.5">
      <c r="D311" s="11"/>
      <c r="E311" s="11"/>
      <c r="F311" s="11"/>
      <c r="G311" s="11"/>
      <c r="H311" s="11"/>
      <c r="I311" s="11"/>
      <c r="J311" s="11"/>
    </row>
    <row r="312" spans="4:10" ht="10.5">
      <c r="D312" s="11"/>
      <c r="E312" s="11"/>
      <c r="F312" s="11"/>
      <c r="G312" s="11"/>
      <c r="H312" s="11"/>
      <c r="I312" s="11"/>
      <c r="J312" s="11"/>
    </row>
    <row r="313" spans="4:10" ht="10.5">
      <c r="D313" s="11"/>
      <c r="E313" s="11"/>
      <c r="F313" s="11"/>
      <c r="G313" s="11"/>
      <c r="H313" s="11"/>
      <c r="I313" s="11"/>
      <c r="J313" s="11"/>
    </row>
    <row r="314" spans="4:10" ht="10.5">
      <c r="D314" s="11"/>
      <c r="E314" s="11"/>
      <c r="F314" s="11"/>
      <c r="G314" s="11"/>
      <c r="H314" s="11"/>
      <c r="I314" s="11"/>
      <c r="J314" s="11"/>
    </row>
    <row r="315" spans="4:10" ht="10.5">
      <c r="D315" s="11"/>
      <c r="E315" s="11"/>
      <c r="F315" s="11"/>
      <c r="G315" s="11"/>
      <c r="H315" s="11"/>
      <c r="I315" s="11"/>
      <c r="J315" s="11"/>
    </row>
    <row r="316" spans="4:10" ht="10.5">
      <c r="D316" s="11"/>
      <c r="E316" s="11"/>
      <c r="F316" s="11"/>
      <c r="G316" s="11"/>
      <c r="H316" s="11"/>
      <c r="I316" s="11"/>
      <c r="J316" s="11"/>
    </row>
    <row r="317" spans="4:10" ht="10.5">
      <c r="D317" s="11"/>
      <c r="E317" s="11"/>
      <c r="F317" s="11"/>
      <c r="G317" s="11"/>
      <c r="H317" s="11"/>
      <c r="I317" s="11"/>
      <c r="J317" s="11"/>
    </row>
    <row r="318" spans="4:10" ht="10.5">
      <c r="D318" s="11"/>
      <c r="E318" s="11"/>
      <c r="F318" s="11"/>
      <c r="G318" s="11"/>
      <c r="H318" s="11"/>
      <c r="I318" s="11"/>
      <c r="J318" s="11"/>
    </row>
    <row r="319" spans="4:10" ht="10.5">
      <c r="D319" s="11"/>
      <c r="E319" s="11"/>
      <c r="F319" s="11"/>
      <c r="G319" s="11"/>
      <c r="H319" s="11"/>
      <c r="I319" s="11"/>
      <c r="J319" s="11"/>
    </row>
    <row r="320" spans="4:10" ht="10.5">
      <c r="D320" s="11"/>
      <c r="E320" s="11"/>
      <c r="F320" s="11"/>
      <c r="G320" s="11"/>
      <c r="H320" s="11"/>
      <c r="I320" s="11"/>
      <c r="J320" s="11"/>
    </row>
    <row r="321" spans="4:10" ht="10.5">
      <c r="D321" s="11"/>
      <c r="E321" s="11"/>
      <c r="F321" s="11"/>
      <c r="G321" s="11"/>
      <c r="H321" s="11"/>
      <c r="I321" s="11"/>
      <c r="J321" s="11"/>
    </row>
    <row r="322" spans="4:10" ht="10.5">
      <c r="D322" s="11"/>
      <c r="E322" s="11"/>
      <c r="F322" s="11"/>
      <c r="G322" s="11"/>
      <c r="H322" s="11"/>
      <c r="I322" s="11"/>
      <c r="J322" s="11"/>
    </row>
    <row r="323" spans="4:10" ht="10.5">
      <c r="D323" s="11"/>
      <c r="E323" s="11"/>
      <c r="F323" s="11"/>
      <c r="G323" s="11"/>
      <c r="H323" s="11"/>
      <c r="I323" s="11"/>
      <c r="J323" s="11"/>
    </row>
    <row r="324" spans="4:10" ht="10.5">
      <c r="D324" s="11"/>
      <c r="E324" s="11"/>
      <c r="F324" s="11"/>
      <c r="G324" s="11"/>
      <c r="H324" s="11"/>
      <c r="I324" s="11"/>
      <c r="J324" s="11"/>
    </row>
    <row r="325" spans="4:10" ht="10.5">
      <c r="D325" s="11"/>
      <c r="E325" s="11"/>
      <c r="F325" s="11"/>
      <c r="G325" s="11"/>
      <c r="H325" s="11"/>
      <c r="I325" s="11"/>
      <c r="J325" s="11"/>
    </row>
    <row r="326" spans="4:10" ht="10.5">
      <c r="D326" s="11"/>
      <c r="E326" s="11"/>
      <c r="F326" s="11"/>
      <c r="G326" s="11"/>
      <c r="H326" s="11"/>
      <c r="I326" s="11"/>
      <c r="J326" s="11"/>
    </row>
    <row r="327" spans="4:10" ht="10.5">
      <c r="D327" s="11"/>
      <c r="E327" s="11"/>
      <c r="F327" s="11"/>
      <c r="G327" s="11"/>
      <c r="H327" s="11"/>
      <c r="I327" s="11"/>
      <c r="J327" s="11"/>
    </row>
    <row r="328" spans="4:10" ht="10.5">
      <c r="D328" s="11"/>
      <c r="E328" s="11"/>
      <c r="F328" s="11"/>
      <c r="G328" s="11"/>
      <c r="H328" s="11"/>
      <c r="I328" s="11"/>
      <c r="J328" s="11"/>
    </row>
    <row r="329" spans="4:10" ht="10.5">
      <c r="D329" s="11"/>
      <c r="E329" s="11"/>
      <c r="F329" s="11"/>
      <c r="G329" s="11"/>
      <c r="H329" s="11"/>
      <c r="I329" s="11"/>
      <c r="J329" s="11"/>
    </row>
    <row r="330" spans="4:10" ht="10.5">
      <c r="D330" s="11"/>
      <c r="E330" s="11"/>
      <c r="F330" s="11"/>
      <c r="G330" s="11"/>
      <c r="H330" s="11"/>
      <c r="I330" s="11"/>
      <c r="J330" s="11"/>
    </row>
    <row r="331" spans="4:10" ht="10.5">
      <c r="D331" s="11"/>
      <c r="E331" s="11"/>
      <c r="F331" s="11"/>
      <c r="G331" s="11"/>
      <c r="H331" s="11"/>
      <c r="I331" s="11"/>
      <c r="J331" s="11"/>
    </row>
    <row r="332" spans="4:10" ht="10.5">
      <c r="D332" s="11"/>
      <c r="E332" s="11"/>
      <c r="F332" s="11"/>
      <c r="G332" s="11"/>
      <c r="H332" s="11"/>
      <c r="I332" s="11"/>
      <c r="J332" s="11"/>
    </row>
    <row r="333" spans="4:10" ht="10.5">
      <c r="D333" s="11"/>
      <c r="E333" s="11"/>
      <c r="F333" s="11"/>
      <c r="G333" s="11"/>
      <c r="H333" s="11"/>
      <c r="I333" s="11"/>
      <c r="J333" s="11"/>
    </row>
    <row r="334" spans="4:10" ht="10.5">
      <c r="D334" s="11"/>
      <c r="E334" s="11"/>
      <c r="F334" s="11"/>
      <c r="G334" s="11"/>
      <c r="H334" s="11"/>
      <c r="I334" s="11"/>
      <c r="J334" s="11"/>
    </row>
    <row r="335" spans="4:10" ht="10.5">
      <c r="D335" s="11"/>
      <c r="E335" s="11"/>
      <c r="F335" s="11"/>
      <c r="G335" s="11"/>
      <c r="H335" s="11"/>
      <c r="I335" s="11"/>
      <c r="J335" s="11"/>
    </row>
    <row r="336" spans="4:10" ht="10.5">
      <c r="D336" s="11"/>
      <c r="E336" s="11"/>
      <c r="F336" s="11"/>
      <c r="G336" s="11"/>
      <c r="H336" s="11"/>
      <c r="I336" s="11"/>
      <c r="J336" s="11"/>
    </row>
    <row r="337" spans="4:10" ht="10.5">
      <c r="D337" s="11"/>
      <c r="E337" s="11"/>
      <c r="F337" s="11"/>
      <c r="G337" s="11"/>
      <c r="H337" s="11"/>
      <c r="I337" s="11"/>
      <c r="J337" s="11"/>
    </row>
    <row r="338" spans="4:10" ht="10.5">
      <c r="D338" s="11"/>
      <c r="E338" s="11"/>
      <c r="F338" s="11"/>
      <c r="G338" s="11"/>
      <c r="H338" s="11"/>
      <c r="I338" s="11"/>
      <c r="J338" s="11"/>
    </row>
    <row r="339" spans="4:10" ht="10.5">
      <c r="D339" s="11"/>
      <c r="E339" s="11"/>
      <c r="F339" s="11"/>
      <c r="G339" s="11"/>
      <c r="H339" s="11"/>
      <c r="I339" s="11"/>
      <c r="J339" s="11"/>
    </row>
    <row r="340" spans="4:10" ht="10.5">
      <c r="D340" s="11"/>
      <c r="E340" s="11"/>
      <c r="F340" s="11"/>
      <c r="G340" s="11"/>
      <c r="H340" s="11"/>
      <c r="I340" s="11"/>
      <c r="J340" s="11"/>
    </row>
    <row r="341" spans="4:10" ht="10.5">
      <c r="D341" s="11"/>
      <c r="E341" s="11"/>
      <c r="F341" s="11"/>
      <c r="G341" s="11"/>
      <c r="H341" s="11"/>
      <c r="I341" s="11"/>
      <c r="J341" s="11"/>
    </row>
    <row r="342" spans="4:10" ht="10.5">
      <c r="D342" s="11"/>
      <c r="E342" s="11"/>
      <c r="F342" s="11"/>
      <c r="G342" s="11"/>
      <c r="H342" s="11"/>
      <c r="I342" s="11"/>
      <c r="J342" s="11"/>
    </row>
    <row r="343" spans="4:10" ht="10.5">
      <c r="D343" s="11"/>
      <c r="E343" s="11"/>
      <c r="F343" s="11"/>
      <c r="G343" s="11"/>
      <c r="H343" s="11"/>
      <c r="I343" s="11"/>
      <c r="J343" s="11"/>
    </row>
    <row r="344" spans="4:10" ht="10.5">
      <c r="D344" s="11"/>
      <c r="E344" s="11"/>
      <c r="F344" s="11"/>
      <c r="G344" s="11"/>
      <c r="H344" s="11"/>
      <c r="I344" s="11"/>
      <c r="J344" s="11"/>
    </row>
    <row r="345" spans="4:10" ht="10.5">
      <c r="D345" s="11"/>
      <c r="E345" s="11"/>
      <c r="F345" s="11"/>
      <c r="G345" s="11"/>
      <c r="H345" s="11"/>
      <c r="I345" s="11"/>
      <c r="J345" s="11"/>
    </row>
    <row r="346" spans="4:10" ht="10.5">
      <c r="D346" s="11"/>
      <c r="E346" s="11"/>
      <c r="F346" s="11"/>
      <c r="G346" s="11"/>
      <c r="H346" s="11"/>
      <c r="I346" s="11"/>
      <c r="J346" s="11"/>
    </row>
    <row r="347" spans="4:10" ht="10.5">
      <c r="D347" s="11"/>
      <c r="E347" s="11"/>
      <c r="F347" s="11"/>
      <c r="G347" s="11"/>
      <c r="H347" s="11"/>
      <c r="I347" s="11"/>
      <c r="J347" s="11"/>
    </row>
    <row r="348" spans="4:10" ht="10.5">
      <c r="D348" s="11"/>
      <c r="E348" s="11"/>
      <c r="F348" s="11"/>
      <c r="G348" s="11"/>
      <c r="H348" s="11"/>
      <c r="I348" s="11"/>
      <c r="J348" s="11"/>
    </row>
    <row r="349" spans="4:10" ht="10.5">
      <c r="D349" s="11"/>
      <c r="E349" s="11"/>
      <c r="F349" s="11"/>
      <c r="G349" s="11"/>
      <c r="H349" s="11"/>
      <c r="I349" s="11"/>
      <c r="J349" s="11"/>
    </row>
    <row r="350" spans="4:10" ht="10.5">
      <c r="D350" s="11"/>
      <c r="E350" s="11"/>
      <c r="F350" s="11"/>
      <c r="G350" s="11"/>
      <c r="H350" s="11"/>
      <c r="I350" s="11"/>
      <c r="J350" s="11"/>
    </row>
    <row r="351" spans="4:10" ht="10.5">
      <c r="D351" s="11"/>
      <c r="E351" s="11"/>
      <c r="F351" s="11"/>
      <c r="G351" s="11"/>
      <c r="H351" s="11"/>
      <c r="I351" s="11"/>
      <c r="J351" s="11"/>
    </row>
  </sheetData>
  <dataValidations count="3">
    <dataValidation type="list" allowBlank="1" showInputMessage="1" showErrorMessage="1" sqref="L5">
      <formula1>"As Loan Dates,1,3,6,12"</formula1>
    </dataValidation>
    <dataValidation type="list" allowBlank="1" showInputMessage="1" showErrorMessage="1" sqref="L8">
      <formula1>"0,1"</formula1>
    </dataValidation>
    <dataValidation operator="lessThan" allowBlank="1" showInputMessage="1" showErrorMessage="1" sqref="L13:L16 T13:T16 J13:J19"/>
  </dataValidations>
  <printOptions/>
  <pageMargins left="0.75" right="0.75" top="1" bottom="1" header="0.5" footer="0.5"/>
  <pageSetup fitToHeight="99" fitToWidth="1" orientation="portrait" paperSize="9" scale="4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Functions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 Drummond</cp:lastModifiedBy>
  <cp:lastPrinted>2004-07-15T22:46:16Z</cp:lastPrinted>
  <dcterms:created xsi:type="dcterms:W3CDTF">2004-03-02T15:44:07Z</dcterms:created>
  <dcterms:modified xsi:type="dcterms:W3CDTF">2007-10-17T08:38:34Z</dcterms:modified>
  <cp:category/>
  <cp:version/>
  <cp:contentType/>
  <cp:contentStatus/>
</cp:coreProperties>
</file>